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20"/>
  <workbookPr/>
  <mc:AlternateContent xmlns:mc="http://schemas.openxmlformats.org/markup-compatibility/2006">
    <mc:Choice Requires="x15">
      <x15ac:absPath xmlns:x15ac="http://schemas.microsoft.com/office/spreadsheetml/2010/11/ac" url="/Users/johanazambrano/Documents/IMEBU 2025/Plan de Acción /Vigencia 2025/Abril/"/>
    </mc:Choice>
  </mc:AlternateContent>
  <xr:revisionPtr revIDLastSave="0" documentId="13_ncr:1_{325963FA-383A-4D45-935A-A1D2813C9E57}" xr6:coauthVersionLast="47" xr6:coauthVersionMax="47" xr10:uidLastSave="{00000000-0000-0000-0000-000000000000}"/>
  <bookViews>
    <workbookView xWindow="0" yWindow="0" windowWidth="28800" windowHeight="1800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2" i="1" l="1"/>
  <c r="AF22" i="1"/>
  <c r="AU22" i="1"/>
  <c r="AX22" i="1"/>
  <c r="AY22" i="1"/>
  <c r="AZ22" i="1"/>
  <c r="BB22" i="1"/>
  <c r="AV22" i="1"/>
  <c r="AE16" i="2" l="1"/>
  <c r="AY16" i="2" s="1"/>
  <c r="AU16" i="2"/>
  <c r="AX16" i="2" s="1"/>
  <c r="BB16" i="2"/>
  <c r="AE11" i="2"/>
  <c r="AU11" i="1"/>
  <c r="AZ16" i="2" l="1"/>
  <c r="BB11" i="1"/>
  <c r="BB12" i="1"/>
  <c r="BB13" i="1"/>
  <c r="BB14" i="1"/>
  <c r="BB15" i="1"/>
  <c r="BB16" i="1"/>
  <c r="BB17" i="1"/>
  <c r="BB18" i="1"/>
  <c r="BB19" i="1"/>
  <c r="BB20" i="1"/>
  <c r="BB21" i="1"/>
  <c r="AU12" i="1"/>
  <c r="AU13" i="1"/>
  <c r="AU14" i="1"/>
  <c r="AU15" i="1"/>
  <c r="AU16" i="1"/>
  <c r="AU17" i="1"/>
  <c r="AU18" i="1"/>
  <c r="AU19" i="1"/>
  <c r="AU20" i="1"/>
  <c r="AU21" i="1"/>
  <c r="AF11" i="1"/>
  <c r="AF12" i="1"/>
  <c r="AY12" i="1" s="1"/>
  <c r="AF13" i="1"/>
  <c r="AF14" i="1"/>
  <c r="AY14" i="1" s="1"/>
  <c r="AF15" i="1"/>
  <c r="AF16" i="1"/>
  <c r="AY16" i="1" s="1"/>
  <c r="AF17" i="1"/>
  <c r="AF18" i="1"/>
  <c r="AY18" i="1" s="1"/>
  <c r="AF19" i="1"/>
  <c r="AF20" i="1"/>
  <c r="AY20" i="1" s="1"/>
  <c r="AF21" i="1"/>
  <c r="P11" i="1"/>
  <c r="P12" i="1"/>
  <c r="P13" i="1"/>
  <c r="P14" i="1"/>
  <c r="P15" i="1"/>
  <c r="P16" i="1"/>
  <c r="P17" i="1"/>
  <c r="P18" i="1"/>
  <c r="P19" i="1"/>
  <c r="P20" i="1"/>
  <c r="P21" i="1"/>
  <c r="AX19" i="1" l="1"/>
  <c r="AX11" i="1"/>
  <c r="AX15" i="1"/>
  <c r="AX21" i="1"/>
  <c r="AX17" i="1"/>
  <c r="AX13" i="1"/>
  <c r="AZ18" i="1"/>
  <c r="AZ14" i="1"/>
  <c r="AZ21" i="1"/>
  <c r="AZ17" i="1"/>
  <c r="AZ13" i="1"/>
  <c r="AZ20" i="1"/>
  <c r="AZ16" i="1"/>
  <c r="AZ12" i="1"/>
  <c r="AZ19" i="1"/>
  <c r="AZ15" i="1"/>
  <c r="AZ11" i="1"/>
  <c r="AX18" i="1"/>
  <c r="AX14" i="1"/>
  <c r="AY21" i="1"/>
  <c r="AY17" i="1"/>
  <c r="AY13" i="1"/>
  <c r="AX20" i="1"/>
  <c r="AX16" i="1"/>
  <c r="AX12" i="1"/>
  <c r="AY19" i="1"/>
  <c r="AY15" i="1"/>
  <c r="AY11" i="1"/>
  <c r="BB11" i="2" l="1"/>
  <c r="BB12" i="2"/>
  <c r="BB13" i="2"/>
  <c r="BB14" i="2"/>
  <c r="BB15" i="2"/>
  <c r="BB17" i="2"/>
  <c r="BB18" i="2"/>
  <c r="BB19" i="2"/>
  <c r="BB20" i="2"/>
  <c r="BB21" i="2"/>
  <c r="BB22" i="2"/>
  <c r="BB23" i="2"/>
  <c r="BB24" i="2"/>
  <c r="BB25" i="2"/>
  <c r="BB26" i="2"/>
  <c r="BB27" i="2"/>
  <c r="BB28" i="2"/>
  <c r="BB29" i="2"/>
  <c r="BB30" i="2"/>
  <c r="AU11" i="2" l="1"/>
  <c r="AU12" i="2"/>
  <c r="AU13" i="2"/>
  <c r="AU14" i="2"/>
  <c r="AU15" i="2"/>
  <c r="AU17" i="2"/>
  <c r="AU18" i="2"/>
  <c r="AU19" i="2"/>
  <c r="AU20" i="2"/>
  <c r="AU21" i="2"/>
  <c r="AU22" i="2"/>
  <c r="AU23" i="2"/>
  <c r="AU24" i="2"/>
  <c r="AU25" i="2"/>
  <c r="AU26" i="2"/>
  <c r="AU27" i="2"/>
  <c r="AU28" i="2"/>
  <c r="AU29" i="2"/>
  <c r="AU30" i="2"/>
  <c r="AE18" i="2"/>
  <c r="AY18" i="2" s="1"/>
  <c r="AE19" i="2"/>
  <c r="AY19" i="2" s="1"/>
  <c r="AE21" i="2"/>
  <c r="AY21" i="2" s="1"/>
  <c r="AE22" i="2"/>
  <c r="AY22" i="2" s="1"/>
  <c r="AE23" i="2"/>
  <c r="AY23" i="2" s="1"/>
  <c r="AE24" i="2"/>
  <c r="AY24" i="2" s="1"/>
  <c r="AE25" i="2"/>
  <c r="AY25" i="2" s="1"/>
  <c r="AE26" i="2"/>
  <c r="AY26" i="2" s="1"/>
  <c r="AE27" i="2"/>
  <c r="AY27" i="2" s="1"/>
  <c r="AE28" i="2"/>
  <c r="AY28" i="2" s="1"/>
  <c r="AE29" i="2"/>
  <c r="AY29" i="2" s="1"/>
  <c r="AE30" i="2"/>
  <c r="AY30" i="2" s="1"/>
  <c r="AE20" i="2"/>
  <c r="AY20" i="2" s="1"/>
  <c r="AE17" i="2"/>
  <c r="AY17" i="2" s="1"/>
  <c r="AE15" i="2"/>
  <c r="AY15" i="2" s="1"/>
  <c r="AE14" i="2"/>
  <c r="AY14" i="2" s="1"/>
  <c r="AE13" i="2"/>
  <c r="AY13" i="2" s="1"/>
  <c r="AE12" i="2"/>
  <c r="AY12" i="2" s="1"/>
  <c r="AY11" i="2"/>
  <c r="AX19" i="2" l="1"/>
  <c r="AX27" i="2"/>
  <c r="AX23" i="2"/>
  <c r="AX14" i="2"/>
  <c r="AX18" i="2"/>
  <c r="AX26" i="2"/>
  <c r="AX22" i="2"/>
  <c r="AX30" i="2"/>
  <c r="AX13" i="2"/>
  <c r="AX29" i="2"/>
  <c r="AX25" i="2"/>
  <c r="AX21" i="2"/>
  <c r="AX17" i="2"/>
  <c r="AX12" i="2"/>
  <c r="AX28" i="2"/>
  <c r="AX24" i="2"/>
  <c r="AX20" i="2"/>
  <c r="AX15" i="2"/>
  <c r="AX11" i="2"/>
  <c r="AZ27" i="2"/>
  <c r="AZ23" i="2"/>
  <c r="AZ19" i="2"/>
  <c r="AZ14" i="2"/>
  <c r="AZ30" i="2"/>
  <c r="AZ26" i="2"/>
  <c r="AZ22" i="2"/>
  <c r="AZ18" i="2"/>
  <c r="AZ13" i="2"/>
  <c r="AZ29" i="2"/>
  <c r="AZ25" i="2"/>
  <c r="AZ21" i="2"/>
  <c r="AZ17" i="2"/>
  <c r="AZ12" i="2"/>
  <c r="AZ28" i="2"/>
  <c r="AZ24" i="2"/>
  <c r="AZ20" i="2"/>
  <c r="AZ15" i="2"/>
  <c r="AZ1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indexed="81"/>
            <rFont val="Tahoma"/>
            <family val="2"/>
          </rPr>
          <t>MONICA:</t>
        </r>
        <r>
          <rPr>
            <sz val="9"/>
            <color indexed="81"/>
            <rFont val="Tahoma"/>
            <family val="2"/>
          </rPr>
          <t xml:space="preserve">
Enfoque diferencial que apunte directamente el producto.</t>
        </r>
      </text>
    </comment>
    <comment ref="N10" authorId="0" shapeId="0" xr:uid="{5E1EB3EA-2CF0-4A80-B41A-4F9BDFC9EDE2}">
      <text>
        <r>
          <rPr>
            <b/>
            <sz val="9"/>
            <color indexed="81"/>
            <rFont val="Tahoma"/>
            <family val="2"/>
          </rPr>
          <t>MONICA:</t>
        </r>
        <r>
          <rPr>
            <sz val="9"/>
            <color indexed="81"/>
            <rFont val="Tahoma"/>
            <family val="2"/>
          </rPr>
          <t xml:space="preserve">
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<sst xmlns="http://schemas.openxmlformats.org/spreadsheetml/2006/main" count="396" uniqueCount="170">
  <si>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</si>
  <si>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</si>
  <si>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</si>
  <si>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</si>
  <si>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</si>
  <si>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</si>
  <si>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</si>
  <si>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</si>
  <si>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</si>
  <si>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</si>
  <si>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</si>
  <si>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</si>
  <si>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</si>
  <si>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</si>
  <si>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</si>
  <si>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</si>
  <si>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</si>
  <si>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</si>
  <si>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</si>
  <si>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</si>
  <si>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</si>
  <si>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</si>
  <si>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</si>
  <si>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</si>
  <si>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</si>
  <si>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</si>
  <si>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</si>
  <si>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</si>
  <si>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</si>
  <si>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</si>
  <si>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</si>
  <si>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</si>
  <si>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</si>
  <si>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</si>
  <si>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</si>
  <si>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</si>
  <si>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</si>
  <si>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t>Recursos propios 2024</t>
  </si>
  <si>
    <t>SGP Educación 2024</t>
  </si>
  <si>
    <t>SGP Salud 2024</t>
  </si>
  <si>
    <t>SGP Deporte 2024</t>
  </si>
  <si>
    <t>SGP Cultura 2024</t>
  </si>
  <si>
    <t>SGP Libre inversión 2024</t>
  </si>
  <si>
    <t>SGP Libre destinación 2024</t>
  </si>
  <si>
    <t>SGP Alimentación escolar 2024</t>
  </si>
  <si>
    <t>SGP Municipios río Magdalena 2024</t>
  </si>
  <si>
    <t>SGP APSB 2024</t>
  </si>
  <si>
    <t>Crédito 2024</t>
  </si>
  <si>
    <t>Transferencias de capital - cofinanciación departamento 2024</t>
  </si>
  <si>
    <t>Transferencias de capital - cofinanciación nación 2024</t>
  </si>
  <si>
    <t>Otros 2024</t>
  </si>
  <si>
    <t>Total 2024</t>
  </si>
  <si>
    <r>
      <t>Recursos propios 2024</t>
    </r>
    <r>
      <rPr>
        <b/>
        <sz val="12"/>
        <color rgb="FF002060"/>
        <rFont val="Arial"/>
        <family val="2"/>
      </rPr>
      <t>2</t>
    </r>
  </si>
  <si>
    <r>
      <t>SGP Educación 2024</t>
    </r>
    <r>
      <rPr>
        <b/>
        <sz val="12"/>
        <color rgb="FF002060"/>
        <rFont val="Arial"/>
        <family val="2"/>
      </rPr>
      <t>3</t>
    </r>
  </si>
  <si>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</si>
  <si>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</si>
  <si>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</si>
  <si>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</si>
  <si>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</si>
  <si>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</si>
  <si>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Municipios río Magdalena 2024</t>
    </r>
    <r>
      <rPr>
        <b/>
        <sz val="12"/>
        <color rgb="FF002060"/>
        <rFont val="Arial"/>
        <family val="2"/>
      </rPr>
      <t>10</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</si>
  <si>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</si>
  <si>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</si>
  <si>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</si>
  <si>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</si>
  <si>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</si>
  <si>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</si>
  <si>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Total Recursos Comprometido 2024</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</si>
  <si>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</si>
  <si>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</si>
  <si>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</si>
  <si>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</si>
  <si>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</si>
  <si>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</si>
  <si>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</si>
  <si>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</si>
  <si>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</si>
  <si>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</si>
  <si>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</si>
  <si>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</si>
  <si>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</si>
  <si>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</si>
  <si>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</si>
  <si>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</si>
  <si>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</si>
  <si>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</si>
  <si>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</si>
  <si>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</si>
  <si>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</si>
  <si>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</si>
  <si>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</si>
  <si>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</si>
  <si>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</si>
  <si>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</si>
  <si>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</si>
  <si>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</si>
  <si>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</si>
  <si>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</si>
  <si>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</si>
  <si>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</si>
  <si>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</si>
  <si>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</si>
  <si>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</si>
  <si>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</si>
  <si>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</si>
  <si>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</si>
  <si>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</si>
  <si>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</si>
  <si>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</si>
  <si>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</si>
  <si>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</si>
  <si>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</si>
  <si>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</si>
  <si>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</si>
  <si>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</si>
  <si>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</si>
  <si>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</si>
  <si>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</si>
  <si>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</si>
  <si>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</si>
  <si>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</si>
  <si>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</si>
  <si>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</si>
  <si>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</si>
  <si>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</si>
  <si>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4.482 ciudadanos atendidos y registrados en la ruta de empleo.
168 empresas participantes, ofreciendo vacantes en distintos sectores productivos.
Más de 35.000 contactos efectivos entre empresas y buscadores de empleo, facilitando la vinculación directa.</t>
  </si>
  <si>
    <t xml:space="preserve">Feria de Empleo Seguro, realizada en el centro de convenciones Neomundo. Esta feria se consolidó como el espacio de empleabilidad más importante de la región, logrando una amplia participación tanto del sector empresarial como de la ciudadanía.
</t>
  </si>
  <si>
    <t xml:space="preserve">FORTALECIMIENTO DE COMPETENCIAS Y HABILIDADES PARA EL TRABAJO EN EL MUNICIPIO DE BUCARAMANGA </t>
  </si>
  <si>
    <t>Los cursos incian en el mes de abril de la vigencia 2025</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</si>
  <si>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t>
  </si>
  <si>
    <t>2024680010185</t>
  </si>
  <si>
    <t>MEJORAMIENTO DE PRODUCTIVIDAD Y COMPETITIVIDAD DE UNIDADES PRODUCTIVAS DEL MUNICIPIO DE BUCARAMANGA.</t>
  </si>
  <si>
    <t xml:space="preserve">
En el primer trimestre se atendieron 133 usuarios en donde se les brindó oferta institucional y asesoría</t>
  </si>
  <si>
    <t>Contratación de personal de prestación de servicios para el apoyo a los programas que hacen parte de la oferta social del IMEBU.
Convenio con Cámara de Comercio para operar Administrativamente el Centro de Desarrollo Empresarial- CDE ubicado en el Barrio Café Madrid, yacompañar técnicamente la implementación de la ruta de Fortalecimiento del CDE</t>
  </si>
  <si>
    <t xml:space="preserve">Con corte 31 de marzo de 2025, se han beneficiado 136 unidades productivas. </t>
  </si>
  <si>
    <t xml:space="preserve">FORTALECIMIENTO A LA INVESTIGACIÓN, INNOVACIÓN Y EL DESARROLLO TECNOLÓGICO EN EL SECTOR TRABAJO EN BUCARAMANGA </t>
  </si>
  <si>
    <t>Número de personas registradas: 712
Número de personas orientadas: 139
Número de personas remitidas a empresas: 2.371
Número de personas colocadas en empleo: 153
Número de empresas nuevas registradas: 37
Número de puestos de trabajo registrados: 1.575
Número total de vacantes disponibles: 430</t>
  </si>
  <si>
    <t>Contratación de personal, que brindan asistencia técnica  para el fortalecimiento de los prestadores autorizados del servicio público de empleo y fomento empresarial en el municipio de bucaramanga</t>
  </si>
  <si>
    <t>90 empresas del Calzado del Municipio de Bucaramanga</t>
  </si>
  <si>
    <t xml:space="preserve">Convenio de Asociación para apoyar la participación de empresarios de la Industria del Calzado de Empresas del Sector del Calzado y Marroquineria de Bucaramanga, en la versión 49 de la Feria Internacional Flotear and Leather Show y la Exhibición Internacional del Cuero, Insumos y Maquinaria IFLS+EICI, que se llevó a cabo del 04 al 07 de febrero de 2025 en Corferias, Bogotá
</t>
  </si>
  <si>
    <t>Contratación del Equipo Interdisciplinario encargado de llevar acabo las acciones tendientes a la asistencia de proyectos de alto impacto para el fortalecimiento y desarrollo de cadenas productiva.</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</si>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</sst>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_-[$$-240A]\ * #,##0.00_-;\-[$$-240A]\ * #,##0.00_-;_-[$$-240A]\ * &quot;-&quot;??_-;_-@"/>
    <numFmt numFmtId="170" formatCode="&quot;$&quot;\ #,##0.00"/>
  </numFmts>
  <fonts count="20"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s>
  <fills count="4">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166" fontId="12" fillId="0" borderId="0" applyFont="0" applyFill="0" applyBorder="0" applyAlignment="0" applyProtection="0"/>
  </cellStyleXfs>
  <cellXfs count="181">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166" fontId="15" fillId="0" borderId="1" xfId="0" applyNumberFormat="1" applyFont="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20" xfId="0" applyFont="1" applyBorder="1" applyAlignment="1" applyProtection="1">
      <alignment horizontal="center" vertical="center"/>
      <protection locked="0"/>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0" fontId="13" fillId="0" borderId="20" xfId="0" applyFont="1" applyBorder="1" applyAlignment="1" applyProtection="1">
      <alignment horizontal="center" vertical="center" wrapText="1"/>
      <protection locked="0"/>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168" fontId="17"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1" fontId="17" fillId="0" borderId="1" xfId="0" applyNumberFormat="1" applyFont="1" applyBorder="1" applyAlignment="1">
      <alignment horizontal="center" vertical="center"/>
    </xf>
    <xf numFmtId="169" fontId="17" fillId="0" borderId="1" xfId="0" applyNumberFormat="1" applyFont="1" applyBorder="1" applyAlignment="1">
      <alignment horizontal="center" vertical="center"/>
    </xf>
    <xf numFmtId="168" fontId="17" fillId="0" borderId="1" xfId="0" applyNumberFormat="1"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4" fontId="17" fillId="0" borderId="29" xfId="0" applyNumberFormat="1" applyFont="1" applyBorder="1" applyAlignment="1">
      <alignment horizontal="center" vertical="center" wrapText="1"/>
    </xf>
    <xf numFmtId="169" fontId="17" fillId="0" borderId="29" xfId="0" applyNumberFormat="1" applyFont="1" applyBorder="1" applyAlignment="1">
      <alignment horizontal="center" vertical="center" wrapText="1"/>
    </xf>
    <xf numFmtId="0" fontId="17" fillId="0" borderId="29" xfId="0" applyFont="1" applyBorder="1" applyAlignment="1">
      <alignment horizontal="center" vertical="center"/>
    </xf>
    <xf numFmtId="1" fontId="17" fillId="0" borderId="29" xfId="0" applyNumberFormat="1"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6" fontId="17" fillId="0" borderId="1" xfId="0" applyNumberFormat="1" applyFont="1" applyBorder="1" applyAlignment="1">
      <alignment horizontal="center" vertical="center" wrapText="1"/>
    </xf>
    <xf numFmtId="166" fontId="13" fillId="0" borderId="20" xfId="0" applyNumberFormat="1" applyFont="1" applyBorder="1" applyAlignment="1" applyProtection="1">
      <alignment horizontal="center" vertical="center"/>
      <protection locked="0"/>
    </xf>
    <xf numFmtId="170" fontId="13" fillId="0" borderId="10" xfId="1" applyNumberFormat="1" applyFont="1" applyBorder="1" applyAlignment="1" applyProtection="1">
      <alignment horizontal="center" vertical="center" wrapText="1"/>
      <protection locked="0"/>
    </xf>
    <xf numFmtId="170" fontId="13" fillId="0" borderId="10" xfId="1" applyNumberFormat="1" applyFont="1" applyBorder="1" applyAlignment="1" applyProtection="1">
      <alignment horizontal="center" vertical="center"/>
      <protection locked="0"/>
    </xf>
    <xf numFmtId="170" fontId="13" fillId="0" borderId="10" xfId="1" applyNumberFormat="1" applyFont="1" applyFill="1" applyBorder="1" applyAlignment="1" applyProtection="1">
      <alignment horizontal="center" vertical="center"/>
      <protection locked="0"/>
    </xf>
    <xf numFmtId="166" fontId="13" fillId="0" borderId="20" xfId="0" applyNumberFormat="1" applyFont="1" applyBorder="1" applyAlignment="1" applyProtection="1">
      <alignment horizontal="center" vertical="center" wrapText="1"/>
      <protection locked="0"/>
    </xf>
    <xf numFmtId="166" fontId="13" fillId="0" borderId="20" xfId="2" applyFont="1" applyBorder="1" applyAlignment="1" applyProtection="1">
      <alignment horizontal="center" vertical="center"/>
      <protection locked="0"/>
    </xf>
    <xf numFmtId="168" fontId="19" fillId="0" borderId="1" xfId="0" applyNumberFormat="1" applyFont="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6" fontId="19" fillId="0" borderId="20" xfId="1" applyNumberFormat="1" applyFont="1" applyFill="1" applyBorder="1" applyAlignment="1" applyProtection="1">
      <alignment horizontal="center" vertical="center"/>
      <protection locked="0"/>
    </xf>
    <xf numFmtId="166" fontId="3" fillId="0" borderId="1" xfId="1" applyNumberFormat="1" applyFont="1" applyFill="1" applyBorder="1" applyAlignment="1" applyProtection="1">
      <alignment horizontal="center" vertical="center"/>
      <protection locked="0"/>
    </xf>
    <xf numFmtId="170"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9" fontId="15" fillId="0" borderId="1" xfId="0" applyNumberFormat="1" applyFont="1" applyBorder="1" applyAlignment="1">
      <alignment horizontal="center" vertical="center"/>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xfId="2" builtinId="4"/>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tableColumn id="31" xr3:uid="{4CBE52FC-B38C-45BE-AE0F-38D6926E5FE9}" name="Valor Vigencia Proyecto" dataDxfId="107"/>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4" dataDxfId="102"/>
    <tableColumn id="47" xr3:uid="{9B2BE016-02E8-4AD2-9B0C-986A5117BCF4}" name="SGP Educación 2024" dataDxfId="101"/>
    <tableColumn id="48" xr3:uid="{CB8E25BB-07F2-4DA6-8731-E6EA8E2437DA}" name="SGP Salud 2024" dataDxfId="100"/>
    <tableColumn id="36" xr3:uid="{F6F860CF-B23C-4C9B-B872-088ED49A75FA}" name="SGP Deporte 2024" dataDxfId="99"/>
    <tableColumn id="35" xr3:uid="{A4AF6B92-6184-4F1B-BD4A-DD0E8A471DE1}" name="SGP Cultura 2024" dataDxfId="98"/>
    <tableColumn id="13" xr3:uid="{BB5E4F27-06C5-47A4-9A15-1D28297D6C3C}" name="SGP Libre inversión 2024" dataDxfId="97"/>
    <tableColumn id="12" xr3:uid="{26BFBCF0-EAA5-4173-8CDE-77098DB6DCD4}" name="SGP Libre destinación 2024" dataDxfId="96"/>
    <tableColumn id="11" xr3:uid="{200E50F1-6FF3-469B-BF6C-F89FD62ED470}" name="SGP Alimentación escolar 2024" dataDxfId="95"/>
    <tableColumn id="10" xr3:uid="{74FD013A-6A91-4C29-A5E2-783B4C2777A5}" name="SGP Municipios río Magdalena 2024" dataDxfId="94"/>
    <tableColumn id="9" xr3:uid="{0D70F7E5-4918-446E-801C-DAADBE8D861C}" name="SGP APSB 2024" dataDxfId="93"/>
    <tableColumn id="8" xr3:uid="{C247B0D9-B24D-4058-AD23-2CBFE05BB0A7}" name="Crédito 2024" dataDxfId="92"/>
    <tableColumn id="7" xr3:uid="{3EDAE4F0-9BC2-4511-ACA1-34CA47649CBF}" name="Transferencias de capital - cofinanciación departamento 2024" dataDxfId="91"/>
    <tableColumn id="6" xr3:uid="{757C5EFA-C93B-42E1-88CD-BD895D93A842}" name="Transferencias de capital - cofinanciación nación 2024" dataDxfId="90"/>
    <tableColumn id="49" xr3:uid="{A4919CB0-735C-4D31-915E-94B24E58D898}" name="Otros 2024" dataDxfId="89"/>
    <tableColumn id="3" xr3:uid="{37AA396F-53B7-421C-A549-23A9482C587B}" name="Recursos del Balance" dataDxfId="88"/>
    <tableColumn id="50" xr3:uid="{52F03E04-26AA-4226-B9C3-7D46500C4C61}" name="Total 2024" dataDxfId="87">
      <calculatedColumnFormula>SUM(Tabla13[[#This Row],[Recursos propios 2024]:[Recursos del Balance]])</calculatedColumnFormula>
    </tableColumn>
    <tableColumn id="51" xr3:uid="{E948F90D-CDCC-48E4-AEFB-E691078D4E88}" name="Recursos propios 20242" dataDxfId="86"/>
    <tableColumn id="52" xr3:uid="{FB0BE50F-710B-42A0-BE02-26FBB85DFAC6}" name="SGP Educación 20243" dataDxfId="85"/>
    <tableColumn id="53" xr3:uid="{3CF98806-E614-494E-9B93-272D7B6FEEB9}" name="SGP Salud 20244" dataDxfId="84"/>
    <tableColumn id="62" xr3:uid="{849F44EC-6EFB-435E-A7D6-24F4A2FF9670}" name="SGP Deporte 20245" dataDxfId="83"/>
    <tableColumn id="61" xr3:uid="{75AF0917-DEB9-45A9-AF5B-990F4181B256}" name="SGP Cultura 20246" dataDxfId="82"/>
    <tableColumn id="45" xr3:uid="{C07D9211-8F0C-426E-91A5-79385376FE49}" name="SGP Libre inversión 20247" dataDxfId="81"/>
    <tableColumn id="43" xr3:uid="{87757363-368F-44F1-8174-8A0F795D7097}" name="SGP Libre destinación 20248" dataDxfId="80"/>
    <tableColumn id="42" xr3:uid="{F8AE36B1-22A7-483D-B1F9-321A7E6CF82A}" name="SGP Alimentación escolar 20249" dataDxfId="79"/>
    <tableColumn id="41" xr3:uid="{BEC9F7C7-AE39-44E1-87D3-7157700FA9C2}" name="SGP Municipios río Magdalena 202410" dataDxfId="78"/>
    <tableColumn id="40" xr3:uid="{1B3D2F58-8E90-4EF5-983F-A8730637900B}" name="SGP APSB 202411" dataDxfId="77"/>
    <tableColumn id="39" xr3:uid="{CAB6DC96-5267-42EE-9408-AFD56CCCB09A}" name="Crédito 202412" dataDxfId="76"/>
    <tableColumn id="38" xr3:uid="{A4F2E25C-5FFA-42A6-AC4B-FA906A4C19BD}" name="Transferencias de capital - cofinanciación departamento 202413" dataDxfId="75"/>
    <tableColumn id="37" xr3:uid="{214F4C60-D4E8-43E5-9CFF-91803BB54F03}" name="Transferencias de capital - cofinanciación nación 202414" dataDxfId="74"/>
    <tableColumn id="54" xr3:uid="{6E0754DC-59A4-44DF-BFED-488D836E5B78}" name="Otros 202415" dataDxfId="73"/>
    <tableColumn id="4" xr3:uid="{120DA063-D517-4F92-948E-1FF6B0244552}" name="Recursos del Balance2" dataDxfId="72"/>
    <tableColumn id="55" xr3:uid="{BE94427F-1E81-4DAC-98E7-AECBC5FF5D78}" name="Total Recursos Comprometido 2024" dataDxfId="71">
      <calculatedColumnFormula>SUM(Tabla13[[#This Row],[Recursos propios 20242]:[Recursos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2024]]/Tabla13[[#This Row],[Total 2024]]</calculatedColumnFormula>
    </tableColumn>
    <tableColumn id="24" xr3:uid="{1963C7FA-C0E4-468C-AE0E-02606AB8E201}" name="Ejecución Recursos Obligados" dataDxfId="67">
      <calculatedColumnFormula>+Tabla13[[#This Row],[Total Recursos Obligados]]/Tabla13[[#This Row],[Total 2024]]</calculatedColumnFormula>
    </tableColumn>
    <tableColumn id="23" xr3:uid="{75889010-8895-41D7-AA5A-E1F99CB79EA5}" name="Ejecución Recursos Pagados" dataDxfId="66">
      <calculatedColumnFormula>+Tabla13[[#This Row],[Total Recursos Pagados]]/Tabla13[[#This Row],[Total 2024]]</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+Tabla1[[#This Row],[Logro Vigencia]]/Tabla1[[#This Row],[Meta Programada Vigencia]]</calculatedColumnFormula>
    </tableColumn>
    <tableColumn id="26" xr3:uid="{00000000-0010-0000-0000-00001A000000}" name="Porcentaje Avance VigenciaR" dataDxfId="40"/>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tableColumn id="50" xr3:uid="{00000000-0010-0000-0000-000032000000}" name="Total 2024"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4"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20242]:[Recursos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2024]]/Tabla1[[#This Row],[Total 2024]]</calculatedColumnFormula>
    </tableColumn>
    <tableColumn id="44" xr3:uid="{7DBE1784-C877-4957-91C7-B1BADAEDDC3F}" name="Ejecución Recursos Obligados" dataDxfId="6" dataCellStyle="Porcentaje">
      <calculatedColumnFormula>+Tabla1[[#This Row],[Total Recursos Obligados]]/Tabla1[[#This Row],[Total 2024]]</calculatedColumnFormula>
    </tableColumn>
    <tableColumn id="34" xr3:uid="{F07761C5-914C-41B3-B942-83BA8CBE6BCC}" name="Ejecución Recursos Pagados" dataDxfId="5" dataCellStyle="Porcentaje">
      <calculatedColumnFormula>+Tabla1[[#This Row],[Total Recursos Pagados]]/Tabla1[[#This Row],[Total 2024]]</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0"/>
  <sheetViews>
    <sheetView showGridLines="0" topLeftCell="AT2" zoomScaleNormal="100" workbookViewId="0">
      <selection activeCell="AV11" sqref="AV11:AW21"/>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31" customWidth="1"/>
    <col min="9" max="9" width="25.33203125" style="4" customWidth="1"/>
    <col min="10" max="10" width="26.33203125" style="4" bestFit="1" customWidth="1"/>
    <col min="11" max="11" width="28.33203125" style="4" customWidth="1"/>
    <col min="12" max="12" width="34.33203125" style="4" customWidth="1"/>
    <col min="13" max="13" width="26.6640625" style="4" customWidth="1"/>
    <col min="14" max="14" width="28.6640625" style="4" customWidth="1"/>
    <col min="15" max="15" width="27.33203125" style="4" customWidth="1"/>
    <col min="16" max="16" width="22.33203125" style="4" customWidth="1"/>
    <col min="17" max="17" width="17.6640625" style="4" customWidth="1"/>
    <col min="18" max="30" width="18.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3"/>
      <c r="B1" s="144"/>
      <c r="C1" s="157" t="s">
        <v>31</v>
      </c>
      <c r="D1" s="158"/>
      <c r="E1" s="158"/>
      <c r="F1" s="158"/>
      <c r="G1" s="158"/>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9"/>
      <c r="BC1" s="166" t="s">
        <v>32</v>
      </c>
      <c r="BD1" s="167"/>
      <c r="BE1" s="168"/>
    </row>
    <row r="2" spans="1:57" ht="30" customHeight="1" x14ac:dyDescent="0.2">
      <c r="A2" s="145"/>
      <c r="B2" s="146"/>
      <c r="C2" s="160"/>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c r="AW2" s="161"/>
      <c r="AX2" s="161"/>
      <c r="AY2" s="161"/>
      <c r="AZ2" s="161"/>
      <c r="BA2" s="161"/>
      <c r="BB2" s="162"/>
      <c r="BC2" s="169" t="s">
        <v>166</v>
      </c>
      <c r="BD2" s="170"/>
      <c r="BE2" s="171"/>
    </row>
    <row r="3" spans="1:57" ht="30" customHeight="1" x14ac:dyDescent="0.2">
      <c r="A3" s="145"/>
      <c r="B3" s="146"/>
      <c r="C3" s="160"/>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c r="AW3" s="161"/>
      <c r="AX3" s="161"/>
      <c r="AY3" s="161"/>
      <c r="AZ3" s="161"/>
      <c r="BA3" s="161"/>
      <c r="BB3" s="162"/>
      <c r="BC3" s="169" t="s">
        <v>167</v>
      </c>
      <c r="BD3" s="170"/>
      <c r="BE3" s="171"/>
    </row>
    <row r="4" spans="1:57" ht="30" customHeight="1" thickBot="1" x14ac:dyDescent="0.25">
      <c r="A4" s="147"/>
      <c r="B4" s="148"/>
      <c r="C4" s="163"/>
      <c r="D4" s="164"/>
      <c r="E4" s="164"/>
      <c r="F4" s="164"/>
      <c r="G4" s="164"/>
      <c r="H4" s="164"/>
      <c r="I4" s="164"/>
      <c r="J4" s="164"/>
      <c r="K4" s="164"/>
      <c r="L4" s="164"/>
      <c r="M4" s="164"/>
      <c r="N4" s="164"/>
      <c r="O4" s="164"/>
      <c r="P4" s="164"/>
      <c r="Q4" s="164"/>
      <c r="R4" s="164"/>
      <c r="S4" s="164"/>
      <c r="T4" s="164"/>
      <c r="U4" s="164"/>
      <c r="V4" s="164"/>
      <c r="W4" s="164"/>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5"/>
      <c r="BC4" s="172" t="s">
        <v>168</v>
      </c>
      <c r="BD4" s="173"/>
      <c r="BE4" s="174"/>
    </row>
    <row r="5" spans="1:57" ht="23.25" customHeight="1" thickTop="1" x14ac:dyDescent="0.2">
      <c r="BE5" s="11"/>
    </row>
    <row r="6" spans="1:57" ht="28.5" customHeight="1" thickBot="1" x14ac:dyDescent="0.25">
      <c r="B6" s="3" t="s">
        <v>28</v>
      </c>
      <c r="C6" s="6"/>
      <c r="D6" s="6"/>
      <c r="E6" s="6"/>
      <c r="F6" s="6"/>
      <c r="G6" s="6"/>
      <c r="H6" s="132"/>
      <c r="I6" s="6"/>
      <c r="J6" s="6"/>
      <c r="K6" s="6"/>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32"/>
      <c r="I7" s="6"/>
      <c r="J7" s="6"/>
      <c r="K7" s="6"/>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32"/>
      <c r="I8" s="6"/>
      <c r="J8" s="6"/>
      <c r="K8" s="6"/>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49" t="s">
        <v>27</v>
      </c>
      <c r="B9" s="149"/>
      <c r="C9" s="149"/>
      <c r="D9" s="149"/>
      <c r="E9" s="149"/>
      <c r="F9" s="149"/>
      <c r="G9" s="149"/>
      <c r="H9" s="150" t="s">
        <v>25</v>
      </c>
      <c r="I9" s="151"/>
      <c r="J9" s="151"/>
      <c r="K9" s="151"/>
      <c r="L9" s="151"/>
      <c r="M9" s="151"/>
      <c r="N9" s="151"/>
      <c r="O9" s="152"/>
      <c r="P9" s="153" t="s">
        <v>24</v>
      </c>
      <c r="Q9" s="154"/>
      <c r="R9" s="154"/>
      <c r="S9" s="154"/>
      <c r="T9" s="154"/>
      <c r="U9" s="154"/>
      <c r="V9" s="154"/>
      <c r="W9" s="154"/>
      <c r="X9" s="154"/>
      <c r="Y9" s="154"/>
      <c r="Z9" s="154"/>
      <c r="AA9" s="154"/>
      <c r="AB9" s="154"/>
      <c r="AC9" s="154"/>
      <c r="AD9" s="155"/>
      <c r="AE9" s="156"/>
      <c r="AF9" s="150" t="s">
        <v>23</v>
      </c>
      <c r="AG9" s="151"/>
      <c r="AH9" s="151"/>
      <c r="AI9" s="151"/>
      <c r="AJ9" s="151"/>
      <c r="AK9" s="151"/>
      <c r="AL9" s="151"/>
      <c r="AM9" s="151"/>
      <c r="AN9" s="151"/>
      <c r="AO9" s="151"/>
      <c r="AP9" s="151"/>
      <c r="AQ9" s="151"/>
      <c r="AR9" s="151"/>
      <c r="AS9" s="151"/>
      <c r="AT9" s="151"/>
      <c r="AU9" s="151"/>
      <c r="AV9" s="151"/>
      <c r="AW9" s="151"/>
      <c r="AX9" s="150" t="s">
        <v>72</v>
      </c>
      <c r="AY9" s="151"/>
      <c r="AZ9" s="152"/>
      <c r="BA9" s="151" t="s">
        <v>74</v>
      </c>
      <c r="BB9" s="151"/>
      <c r="BC9" s="141" t="s">
        <v>22</v>
      </c>
      <c r="BD9" s="142"/>
      <c r="BE9" s="14"/>
    </row>
    <row r="10" spans="1:57" s="2" customFormat="1" ht="57" customHeight="1" x14ac:dyDescent="0.2">
      <c r="A10" s="54" t="s">
        <v>20</v>
      </c>
      <c r="B10" s="54" t="s">
        <v>19</v>
      </c>
      <c r="C10" s="54" t="s">
        <v>18</v>
      </c>
      <c r="D10" s="54" t="s">
        <v>17</v>
      </c>
      <c r="E10" s="54" t="s">
        <v>16</v>
      </c>
      <c r="F10" s="54" t="s">
        <v>15</v>
      </c>
      <c r="G10" s="54" t="s">
        <v>14</v>
      </c>
      <c r="H10" s="133" t="s">
        <v>34</v>
      </c>
      <c r="I10" s="54" t="s">
        <v>8</v>
      </c>
      <c r="J10" s="54" t="s">
        <v>7</v>
      </c>
      <c r="K10" s="54" t="s">
        <v>6</v>
      </c>
      <c r="L10" s="54" t="s">
        <v>5</v>
      </c>
      <c r="M10" s="54" t="s">
        <v>4</v>
      </c>
      <c r="N10" s="54" t="s">
        <v>3</v>
      </c>
      <c r="O10" s="73" t="s">
        <v>2</v>
      </c>
      <c r="P10" s="54" t="s">
        <v>37</v>
      </c>
      <c r="Q10" s="54" t="s">
        <v>38</v>
      </c>
      <c r="R10" s="54" t="s">
        <v>39</v>
      </c>
      <c r="S10" s="54" t="s">
        <v>40</v>
      </c>
      <c r="T10" s="54" t="s">
        <v>41</v>
      </c>
      <c r="U10" s="54" t="s">
        <v>42</v>
      </c>
      <c r="V10" s="54" t="s">
        <v>43</v>
      </c>
      <c r="W10" s="54" t="s">
        <v>44</v>
      </c>
      <c r="X10" s="54" t="s">
        <v>45</v>
      </c>
      <c r="Y10" s="54" t="s">
        <v>46</v>
      </c>
      <c r="Z10" s="54" t="s">
        <v>47</v>
      </c>
      <c r="AA10" s="54" t="s">
        <v>48</v>
      </c>
      <c r="AB10" s="54" t="s">
        <v>49</v>
      </c>
      <c r="AC10" s="54" t="s">
        <v>50</v>
      </c>
      <c r="AD10" s="54" t="s">
        <v>91</v>
      </c>
      <c r="AE10" s="54" t="s">
        <v>51</v>
      </c>
      <c r="AF10" s="54" t="s">
        <v>52</v>
      </c>
      <c r="AG10" s="54" t="s">
        <v>53</v>
      </c>
      <c r="AH10" s="54" t="s">
        <v>54</v>
      </c>
      <c r="AI10" s="54" t="s">
        <v>55</v>
      </c>
      <c r="AJ10" s="54" t="s">
        <v>56</v>
      </c>
      <c r="AK10" s="54" t="s">
        <v>57</v>
      </c>
      <c r="AL10" s="54" t="s">
        <v>58</v>
      </c>
      <c r="AM10" s="54" t="s">
        <v>59</v>
      </c>
      <c r="AN10" s="54" t="s">
        <v>60</v>
      </c>
      <c r="AO10" s="54" t="s">
        <v>61</v>
      </c>
      <c r="AP10" s="54" t="s">
        <v>62</v>
      </c>
      <c r="AQ10" s="54" t="s">
        <v>63</v>
      </c>
      <c r="AR10" s="54" t="s">
        <v>64</v>
      </c>
      <c r="AS10" s="54" t="s">
        <v>65</v>
      </c>
      <c r="AT10" s="54" t="s">
        <v>92</v>
      </c>
      <c r="AU10" s="54" t="s">
        <v>67</v>
      </c>
      <c r="AV10" s="54" t="s">
        <v>35</v>
      </c>
      <c r="AW10" s="74" t="s">
        <v>36</v>
      </c>
      <c r="AX10" s="54" t="s">
        <v>71</v>
      </c>
      <c r="AY10" s="54" t="s">
        <v>69</v>
      </c>
      <c r="AZ10" s="54" t="s">
        <v>68</v>
      </c>
      <c r="BA10" s="58" t="s">
        <v>73</v>
      </c>
      <c r="BB10" s="74" t="s">
        <v>70</v>
      </c>
      <c r="BC10" s="54" t="s">
        <v>1</v>
      </c>
      <c r="BD10" s="54" t="s">
        <v>0</v>
      </c>
      <c r="BE10" s="56" t="s">
        <v>21</v>
      </c>
    </row>
    <row r="11" spans="1:57" s="9" customFormat="1" ht="204" x14ac:dyDescent="0.2">
      <c r="A11" s="111">
        <v>64</v>
      </c>
      <c r="B11" s="111" t="s">
        <v>93</v>
      </c>
      <c r="C11" s="111" t="s">
        <v>94</v>
      </c>
      <c r="D11" s="111" t="s">
        <v>95</v>
      </c>
      <c r="E11" s="111" t="s">
        <v>96</v>
      </c>
      <c r="F11" s="111" t="s">
        <v>97</v>
      </c>
      <c r="G11" s="111" t="s">
        <v>98</v>
      </c>
      <c r="H11" s="87">
        <v>2024680010181</v>
      </c>
      <c r="I11" s="76" t="s">
        <v>123</v>
      </c>
      <c r="J11" s="112">
        <v>900000000</v>
      </c>
      <c r="K11" s="112">
        <v>200000000</v>
      </c>
      <c r="L11" s="78" t="s">
        <v>124</v>
      </c>
      <c r="M11" s="78">
        <v>2000</v>
      </c>
      <c r="N11" s="76" t="s">
        <v>125</v>
      </c>
      <c r="O11" s="88" t="s">
        <v>126</v>
      </c>
      <c r="P11" s="97">
        <v>200000000</v>
      </c>
      <c r="Q11" s="17"/>
      <c r="R11" s="17"/>
      <c r="S11" s="17"/>
      <c r="T11" s="17"/>
      <c r="U11" s="17"/>
      <c r="V11" s="17"/>
      <c r="W11" s="17"/>
      <c r="X11" s="17"/>
      <c r="Y11" s="17"/>
      <c r="Z11" s="17"/>
      <c r="AA11" s="17"/>
      <c r="AB11" s="17"/>
      <c r="AC11" s="17"/>
      <c r="AD11" s="17"/>
      <c r="AE11" s="23">
        <f>SUM(Tabla13[[#This Row],[Recursos propios 2024]:[Recursos del Balance]])</f>
        <v>200000000</v>
      </c>
      <c r="AF11" s="26">
        <v>19800000</v>
      </c>
      <c r="AG11" s="17"/>
      <c r="AH11" s="17"/>
      <c r="AI11" s="17"/>
      <c r="AJ11" s="17"/>
      <c r="AK11" s="17"/>
      <c r="AL11" s="17"/>
      <c r="AM11" s="17"/>
      <c r="AN11" s="17"/>
      <c r="AO11" s="17"/>
      <c r="AP11" s="17"/>
      <c r="AQ11" s="17"/>
      <c r="AR11" s="17"/>
      <c r="AS11" s="17"/>
      <c r="AT11" s="17"/>
      <c r="AU11" s="17">
        <f>SUM(Tabla13[[#This Row],[Recursos propios 20242]:[Recursos del Balance2]])</f>
        <v>19800000</v>
      </c>
      <c r="AV11" s="25">
        <v>3300000</v>
      </c>
      <c r="AW11" s="104">
        <v>3300000</v>
      </c>
      <c r="AX11" s="21">
        <f>+Tabla13[[#This Row],[Total Recursos Comprometido 2024]]/Tabla13[[#This Row],[Total 2024]]</f>
        <v>9.9000000000000005E-2</v>
      </c>
      <c r="AY11" s="18">
        <f>+Tabla13[[#This Row],[Total Recursos Obligados]]/Tabla13[[#This Row],[Total 2024]]</f>
        <v>1.6500000000000001E-2</v>
      </c>
      <c r="AZ11" s="22">
        <f>+Tabla13[[#This Row],[Total Recursos Pagados]]/Tabla13[[#This Row],[Total 2024]]</f>
        <v>1.6500000000000001E-2</v>
      </c>
      <c r="BA11" s="114"/>
      <c r="BB11" s="107" t="str">
        <f>IF(Tabla13[[#This Row],[Total Recursos Gestionados2]]=0,"_",IF(Tabla13[[#This Row],[Ejecución Recursos Comprometidos]]=0,100%,Tabla13[[#This Row],[Total Recursos Gestionados2]]/Tabla13[[#This Row],[Ejecución Recursos Comprometidos]]))</f>
        <v>_</v>
      </c>
      <c r="BC11" s="48" t="s">
        <v>143</v>
      </c>
      <c r="BD11" s="49" t="s">
        <v>144</v>
      </c>
      <c r="BE11" s="50">
        <v>8</v>
      </c>
    </row>
    <row r="12" spans="1:57" s="10" customFormat="1" ht="409.6" x14ac:dyDescent="0.2">
      <c r="A12" s="75">
        <v>65</v>
      </c>
      <c r="B12" s="75" t="s">
        <v>93</v>
      </c>
      <c r="C12" s="75" t="s">
        <v>94</v>
      </c>
      <c r="D12" s="75" t="s">
        <v>99</v>
      </c>
      <c r="E12" s="75" t="s">
        <v>100</v>
      </c>
      <c r="F12" s="75" t="s">
        <v>101</v>
      </c>
      <c r="G12" s="75" t="s">
        <v>102</v>
      </c>
      <c r="H12" s="89">
        <v>2024680010182</v>
      </c>
      <c r="I12" s="76" t="s">
        <v>127</v>
      </c>
      <c r="J12" s="76">
        <v>17218841197.950001</v>
      </c>
      <c r="K12" s="78">
        <v>627320000</v>
      </c>
      <c r="L12" s="78" t="s">
        <v>124</v>
      </c>
      <c r="M12" s="78">
        <v>4000</v>
      </c>
      <c r="N12" s="78" t="s">
        <v>128</v>
      </c>
      <c r="O12" s="88" t="s">
        <v>129</v>
      </c>
      <c r="P12" s="97">
        <v>627320000</v>
      </c>
      <c r="Q12" s="15"/>
      <c r="R12" s="15"/>
      <c r="S12" s="29"/>
      <c r="T12" s="15"/>
      <c r="U12" s="15"/>
      <c r="V12" s="15"/>
      <c r="W12" s="15"/>
      <c r="X12" s="15"/>
      <c r="Y12" s="15"/>
      <c r="Z12" s="15"/>
      <c r="AA12" s="15"/>
      <c r="AB12" s="15"/>
      <c r="AC12" s="15"/>
      <c r="AD12" s="15"/>
      <c r="AE12" s="30">
        <f>SUM(Tabla13[[#This Row],[Recursos propios 2024]:[Recursos del Balance]])</f>
        <v>627320000</v>
      </c>
      <c r="AF12" s="26">
        <v>326384800</v>
      </c>
      <c r="AG12" s="15"/>
      <c r="AH12" s="15"/>
      <c r="AI12" s="15"/>
      <c r="AJ12" s="15"/>
      <c r="AK12" s="15"/>
      <c r="AL12" s="15"/>
      <c r="AM12" s="15"/>
      <c r="AN12" s="15"/>
      <c r="AO12" s="15"/>
      <c r="AP12" s="15"/>
      <c r="AQ12" s="15"/>
      <c r="AR12" s="15"/>
      <c r="AS12" s="15"/>
      <c r="AT12" s="15"/>
      <c r="AU12" s="15">
        <f>SUM(Tabla13[[#This Row],[Recursos propios 20242]:[Recursos del Balance2]])</f>
        <v>326384800</v>
      </c>
      <c r="AV12" s="27"/>
      <c r="AW12" s="105"/>
      <c r="AX12" s="68">
        <f>+Tabla13[[#This Row],[Total Recursos Comprometido 2024]]/Tabla13[[#This Row],[Total 2024]]</f>
        <v>0.52028438436523627</v>
      </c>
      <c r="AY12" s="19">
        <f>+Tabla13[[#This Row],[Total Recursos Obligados]]/Tabla13[[#This Row],[Total 2024]]</f>
        <v>0</v>
      </c>
      <c r="AZ12" s="69">
        <f>+Tabla13[[#This Row],[Total Recursos Pagados]]/Tabla13[[#This Row],[Total 2024]]</f>
        <v>0</v>
      </c>
      <c r="BA12" s="115"/>
      <c r="BB12" s="108" t="str">
        <f>IF(Tabla13[[#This Row],[Total Recursos Gestionados2]]=0,"_",IF(Tabla13[[#This Row],[Ejecución Recursos Comprometidos]]=0,100%,Tabla13[[#This Row],[Total Recursos Gestionados2]]/Tabla13[[#This Row],[Ejecución Recursos Comprometidos]]))</f>
        <v>_</v>
      </c>
      <c r="BC12" s="48" t="s">
        <v>143</v>
      </c>
      <c r="BD12" s="49" t="s">
        <v>144</v>
      </c>
      <c r="BE12" s="28">
        <v>8</v>
      </c>
    </row>
    <row r="13" spans="1:57" s="10" customFormat="1" ht="272" x14ac:dyDescent="0.2">
      <c r="A13" s="111">
        <v>66</v>
      </c>
      <c r="B13" s="111" t="s">
        <v>93</v>
      </c>
      <c r="C13" s="111" t="s">
        <v>103</v>
      </c>
      <c r="D13" s="111" t="s">
        <v>104</v>
      </c>
      <c r="E13" s="111" t="s">
        <v>105</v>
      </c>
      <c r="F13" s="111" t="s">
        <v>106</v>
      </c>
      <c r="G13" s="111" t="s">
        <v>107</v>
      </c>
      <c r="H13" s="89" t="s">
        <v>130</v>
      </c>
      <c r="I13" s="76" t="s">
        <v>131</v>
      </c>
      <c r="J13" s="76">
        <v>18415129169.099998</v>
      </c>
      <c r="K13" s="78">
        <v>4309500000</v>
      </c>
      <c r="L13" s="78" t="s">
        <v>124</v>
      </c>
      <c r="M13" s="78">
        <v>17435</v>
      </c>
      <c r="N13" s="78" t="s">
        <v>132</v>
      </c>
      <c r="O13" s="88" t="s">
        <v>133</v>
      </c>
      <c r="P13" s="97">
        <v>2500000000</v>
      </c>
      <c r="Q13" s="15"/>
      <c r="R13" s="15"/>
      <c r="S13" s="29"/>
      <c r="T13" s="15"/>
      <c r="U13" s="15"/>
      <c r="V13" s="15"/>
      <c r="W13" s="15"/>
      <c r="X13" s="15"/>
      <c r="Y13" s="15"/>
      <c r="Z13" s="15"/>
      <c r="AA13" s="15"/>
      <c r="AB13" s="15"/>
      <c r="AC13" s="15"/>
      <c r="AD13" s="15"/>
      <c r="AE13" s="30">
        <f>SUM(Tabla13[[#This Row],[Recursos propios 2024]:[Recursos del Balance]])</f>
        <v>2500000000</v>
      </c>
      <c r="AF13" s="26">
        <v>2379755000</v>
      </c>
      <c r="AG13" s="15"/>
      <c r="AH13" s="15"/>
      <c r="AI13" s="15"/>
      <c r="AJ13" s="15"/>
      <c r="AK13" s="15"/>
      <c r="AL13" s="15"/>
      <c r="AM13" s="15"/>
      <c r="AN13" s="15"/>
      <c r="AO13" s="15"/>
      <c r="AP13" s="15"/>
      <c r="AQ13" s="15"/>
      <c r="AR13" s="15"/>
      <c r="AS13" s="15"/>
      <c r="AT13" s="15"/>
      <c r="AU13" s="15">
        <f>SUM(Tabla13[[#This Row],[Recursos propios 20242]:[Recursos del Balance2]])</f>
        <v>2379755000</v>
      </c>
      <c r="AV13" s="27">
        <v>353800000</v>
      </c>
      <c r="AW13" s="105">
        <v>291700000</v>
      </c>
      <c r="AX13" s="20">
        <f>+Tabla13[[#This Row],[Total Recursos Comprometido 2024]]/Tabla13[[#This Row],[Total 2024]]</f>
        <v>0.95190200000000003</v>
      </c>
      <c r="AY13" s="39">
        <f>+Tabla13[[#This Row],[Total Recursos Obligados]]/Tabla13[[#This Row],[Total 2024]]</f>
        <v>0.14152000000000001</v>
      </c>
      <c r="AZ13" s="40">
        <f>+Tabla13[[#This Row],[Total Recursos Pagados]]/Tabla13[[#This Row],[Total 2024]]</f>
        <v>0.11668000000000001</v>
      </c>
      <c r="BA13" s="116"/>
      <c r="BB13" s="108" t="str">
        <f>IF(Tabla13[[#This Row],[Total Recursos Gestionados2]]=0,"_",IF(Tabla13[[#This Row],[Ejecución Recursos Comprometidos]]=0,100%,Tabla13[[#This Row],[Total Recursos Gestionados2]]/Tabla13[[#This Row],[Ejecución Recursos Comprometidos]]))</f>
        <v>_</v>
      </c>
      <c r="BC13" s="44" t="s">
        <v>143</v>
      </c>
      <c r="BD13" s="49" t="s">
        <v>144</v>
      </c>
      <c r="BE13" s="28" t="s">
        <v>145</v>
      </c>
    </row>
    <row r="14" spans="1:57" s="10" customFormat="1" ht="119" x14ac:dyDescent="0.2">
      <c r="A14" s="75">
        <v>67</v>
      </c>
      <c r="B14" s="75" t="s">
        <v>93</v>
      </c>
      <c r="C14" s="111" t="s">
        <v>103</v>
      </c>
      <c r="D14" s="75" t="s">
        <v>104</v>
      </c>
      <c r="E14" s="111" t="s">
        <v>105</v>
      </c>
      <c r="F14" s="75" t="s">
        <v>108</v>
      </c>
      <c r="G14" s="75" t="s">
        <v>109</v>
      </c>
      <c r="H14" s="89">
        <v>2024680010185</v>
      </c>
      <c r="I14" s="76" t="s">
        <v>131</v>
      </c>
      <c r="J14" s="76">
        <v>18415129169.099998</v>
      </c>
      <c r="K14" s="78">
        <v>4309500000</v>
      </c>
      <c r="L14" s="78" t="s">
        <v>124</v>
      </c>
      <c r="M14" s="78">
        <v>17435</v>
      </c>
      <c r="N14" s="78">
        <v>136</v>
      </c>
      <c r="O14" s="88" t="s">
        <v>134</v>
      </c>
      <c r="P14" s="97">
        <v>150000000</v>
      </c>
      <c r="Q14" s="15"/>
      <c r="R14" s="15"/>
      <c r="S14" s="31"/>
      <c r="T14" s="15"/>
      <c r="U14" s="15"/>
      <c r="V14" s="15"/>
      <c r="W14" s="15"/>
      <c r="X14" s="15"/>
      <c r="Y14" s="15"/>
      <c r="Z14" s="15"/>
      <c r="AA14" s="15"/>
      <c r="AB14" s="15"/>
      <c r="AC14" s="31"/>
      <c r="AD14" s="31"/>
      <c r="AE14" s="30">
        <f>SUM(Tabla13[[#This Row],[Recursos propios 2024]:[Recursos del Balance]])</f>
        <v>150000000</v>
      </c>
      <c r="AF14" s="26">
        <v>97200000</v>
      </c>
      <c r="AG14" s="15"/>
      <c r="AH14" s="15"/>
      <c r="AI14" s="29"/>
      <c r="AJ14" s="15"/>
      <c r="AK14" s="15"/>
      <c r="AL14" s="15"/>
      <c r="AM14" s="15"/>
      <c r="AN14" s="15"/>
      <c r="AO14" s="15"/>
      <c r="AP14" s="15"/>
      <c r="AQ14" s="15"/>
      <c r="AR14" s="15"/>
      <c r="AS14" s="15"/>
      <c r="AT14" s="15"/>
      <c r="AU14" s="15">
        <f>SUM(Tabla13[[#This Row],[Recursos propios 20242]:[Recursos del Balance2]])</f>
        <v>97200000</v>
      </c>
      <c r="AV14" s="25">
        <v>22800000</v>
      </c>
      <c r="AW14" s="104">
        <v>18000000</v>
      </c>
      <c r="AX14" s="21">
        <f>+Tabla13[[#This Row],[Total Recursos Comprometido 2024]]/Tabla13[[#This Row],[Total 2024]]</f>
        <v>0.64800000000000002</v>
      </c>
      <c r="AY14" s="18">
        <f>+Tabla13[[#This Row],[Total Recursos Obligados]]/Tabla13[[#This Row],[Total 2024]]</f>
        <v>0.152</v>
      </c>
      <c r="AZ14" s="22">
        <f>+Tabla13[[#This Row],[Total Recursos Pagados]]/Tabla13[[#This Row],[Total 2024]]</f>
        <v>0.12</v>
      </c>
      <c r="BA14" s="114"/>
      <c r="BB14" s="108" t="str">
        <f>IF(Tabla13[[#This Row],[Total Recursos Gestionados2]]=0,"_",IF(Tabla13[[#This Row],[Ejecución Recursos Comprometidos]]=0,100%,Tabla13[[#This Row],[Total Recursos Gestionados2]]/Tabla13[[#This Row],[Ejecución Recursos Comprometidos]]))</f>
        <v>_</v>
      </c>
      <c r="BC14" s="48" t="s">
        <v>143</v>
      </c>
      <c r="BD14" s="49" t="s">
        <v>144</v>
      </c>
      <c r="BE14" s="28">
        <v>8</v>
      </c>
    </row>
    <row r="15" spans="1:57" s="10" customFormat="1" ht="136" x14ac:dyDescent="0.2">
      <c r="A15" s="111">
        <v>68</v>
      </c>
      <c r="B15" s="111" t="s">
        <v>93</v>
      </c>
      <c r="C15" s="111" t="s">
        <v>94</v>
      </c>
      <c r="D15" s="111" t="s">
        <v>110</v>
      </c>
      <c r="E15" s="111" t="s">
        <v>111</v>
      </c>
      <c r="F15" s="111" t="s">
        <v>112</v>
      </c>
      <c r="G15" s="111" t="s">
        <v>113</v>
      </c>
      <c r="H15" s="89">
        <v>2024680010186</v>
      </c>
      <c r="I15" s="76" t="s">
        <v>135</v>
      </c>
      <c r="J15" s="76">
        <v>2352886250</v>
      </c>
      <c r="K15" s="76">
        <v>383500000</v>
      </c>
      <c r="L15" s="78" t="s">
        <v>124</v>
      </c>
      <c r="M15" s="78">
        <v>16000</v>
      </c>
      <c r="N15" s="78" t="s">
        <v>136</v>
      </c>
      <c r="O15" s="88" t="s">
        <v>137</v>
      </c>
      <c r="P15" s="97">
        <v>283500000</v>
      </c>
      <c r="Q15" s="15"/>
      <c r="R15" s="15"/>
      <c r="S15" s="31"/>
      <c r="T15" s="15"/>
      <c r="U15" s="15"/>
      <c r="V15" s="15"/>
      <c r="W15" s="15"/>
      <c r="X15" s="15"/>
      <c r="Y15" s="15"/>
      <c r="Z15" s="15"/>
      <c r="AA15" s="15"/>
      <c r="AB15" s="15"/>
      <c r="AC15" s="31"/>
      <c r="AD15" s="31"/>
      <c r="AE15" s="30">
        <f>SUM(Tabla13[[#This Row],[Recursos propios 2024]:[Recursos del Balance]])</f>
        <v>283500000</v>
      </c>
      <c r="AF15" s="26">
        <v>259533333</v>
      </c>
      <c r="AG15" s="15"/>
      <c r="AH15" s="15"/>
      <c r="AI15" s="29"/>
      <c r="AJ15" s="15"/>
      <c r="AK15" s="15"/>
      <c r="AL15" s="15"/>
      <c r="AM15" s="15"/>
      <c r="AN15" s="15"/>
      <c r="AO15" s="15"/>
      <c r="AP15" s="15"/>
      <c r="AQ15" s="15"/>
      <c r="AR15" s="15"/>
      <c r="AS15" s="15"/>
      <c r="AT15" s="15"/>
      <c r="AU15" s="15">
        <f>SUM(Tabla13[[#This Row],[Recursos propios 20242]:[Recursos del Balance2]])</f>
        <v>259533333</v>
      </c>
      <c r="AV15" s="27">
        <v>69433333</v>
      </c>
      <c r="AW15" s="105">
        <v>56733333</v>
      </c>
      <c r="AX15" s="20">
        <f>+Tabla13[[#This Row],[Total Recursos Comprometido 2024]]/Tabla13[[#This Row],[Total 2024]]</f>
        <v>0.91546149206349203</v>
      </c>
      <c r="AY15" s="39">
        <f>+Tabla13[[#This Row],[Total Recursos Obligados]]/Tabla13[[#This Row],[Total 2024]]</f>
        <v>0.24491475485008818</v>
      </c>
      <c r="AZ15" s="40">
        <f>+Tabla13[[#This Row],[Total Recursos Pagados]]/Tabla13[[#This Row],[Total 2024]]</f>
        <v>0.20011757671957672</v>
      </c>
      <c r="BA15" s="116"/>
      <c r="BB15" s="108" t="str">
        <f>IF(Tabla13[[#This Row],[Total Recursos Gestionados2]]=0,"_",IF(Tabla13[[#This Row],[Ejecución Recursos Comprometidos]]=0,100%,Tabla13[[#This Row],[Total Recursos Gestionados2]]/Tabla13[[#This Row],[Ejecución Recursos Comprometidos]]))</f>
        <v>_</v>
      </c>
      <c r="BC15" s="44" t="s">
        <v>143</v>
      </c>
      <c r="BD15" s="49" t="s">
        <v>144</v>
      </c>
      <c r="BE15" s="28">
        <v>8</v>
      </c>
    </row>
    <row r="16" spans="1:57" s="10" customFormat="1" ht="119" x14ac:dyDescent="0.2">
      <c r="A16" s="111">
        <v>69</v>
      </c>
      <c r="B16" s="111" t="s">
        <v>93</v>
      </c>
      <c r="C16" s="111" t="s">
        <v>94</v>
      </c>
      <c r="D16" s="111" t="s">
        <v>110</v>
      </c>
      <c r="E16" s="111" t="s">
        <v>111</v>
      </c>
      <c r="F16" s="111" t="s">
        <v>153</v>
      </c>
      <c r="G16" s="111" t="s">
        <v>154</v>
      </c>
      <c r="H16" s="134">
        <v>2024680010186</v>
      </c>
      <c r="I16" s="76" t="s">
        <v>135</v>
      </c>
      <c r="J16" s="128">
        <v>2352886250</v>
      </c>
      <c r="K16" s="128">
        <v>383500000</v>
      </c>
      <c r="L16" s="128" t="s">
        <v>124</v>
      </c>
      <c r="M16" s="128">
        <v>16000</v>
      </c>
      <c r="N16" s="128"/>
      <c r="O16" s="128"/>
      <c r="P16" s="129">
        <v>100000000</v>
      </c>
      <c r="Q16" s="120"/>
      <c r="R16" s="120"/>
      <c r="S16" s="121"/>
      <c r="T16" s="122"/>
      <c r="U16" s="122"/>
      <c r="V16" s="122"/>
      <c r="W16" s="122"/>
      <c r="X16" s="122"/>
      <c r="Y16" s="122"/>
      <c r="Z16" s="122"/>
      <c r="AA16" s="122"/>
      <c r="AB16" s="122"/>
      <c r="AC16" s="123"/>
      <c r="AD16" s="121"/>
      <c r="AE16" s="120">
        <f>SUM(Tabla13[[#This Row],[Recursos propios 2024]:[Recursos del Balance]])</f>
        <v>100000000</v>
      </c>
      <c r="AF16" s="119"/>
      <c r="AG16" s="120"/>
      <c r="AH16" s="120"/>
      <c r="AI16" s="124"/>
      <c r="AJ16" s="122"/>
      <c r="AK16" s="122"/>
      <c r="AL16" s="122"/>
      <c r="AM16" s="122"/>
      <c r="AN16" s="122"/>
      <c r="AO16" s="122"/>
      <c r="AP16" s="122"/>
      <c r="AQ16" s="122"/>
      <c r="AR16" s="122"/>
      <c r="AS16" s="120"/>
      <c r="AT16" s="122"/>
      <c r="AU16" s="120">
        <f>SUM(Tabla13[[#This Row],[Recursos propios 20242]:[Recursos del Balance2]])</f>
        <v>0</v>
      </c>
      <c r="AV16" s="122"/>
      <c r="AW16" s="122"/>
      <c r="AX16" s="125">
        <f>+Tabla13[[#This Row],[Total Recursos Comprometido 2024]]/Tabla13[[#This Row],[Total 2024]]</f>
        <v>0</v>
      </c>
      <c r="AY16" s="126">
        <f>+Tabla13[[#This Row],[Total Recursos Obligados]]/Tabla13[[#This Row],[Total 2024]]</f>
        <v>0</v>
      </c>
      <c r="AZ16" s="126">
        <f>+Tabla13[[#This Row],[Total Recursos Pagados]]/Tabla13[[#This Row],[Total 2024]]</f>
        <v>0</v>
      </c>
      <c r="BA16" s="127"/>
      <c r="BB16" s="120" t="str">
        <f>IF(Tabla13[[#This Row],[Total Recursos Gestionados2]]=0,"_",IF(Tabla13[[#This Row],[Ejecución Recursos Comprometidos]]=0,100%,Tabla13[[#This Row],[Total Recursos Gestionados2]]/Tabla13[[#This Row],[Ejecución Recursos Comprometidos]]))</f>
        <v>_</v>
      </c>
      <c r="BC16" s="44" t="s">
        <v>143</v>
      </c>
      <c r="BD16" s="49" t="s">
        <v>144</v>
      </c>
      <c r="BE16" s="28">
        <v>8</v>
      </c>
    </row>
    <row r="17" spans="1:57" s="10" customFormat="1" ht="289" x14ac:dyDescent="0.2">
      <c r="A17" s="111">
        <v>70</v>
      </c>
      <c r="B17" s="111" t="s">
        <v>93</v>
      </c>
      <c r="C17" s="111" t="s">
        <v>103</v>
      </c>
      <c r="D17" s="111" t="s">
        <v>104</v>
      </c>
      <c r="E17" s="111" t="s">
        <v>105</v>
      </c>
      <c r="F17" s="111" t="s">
        <v>114</v>
      </c>
      <c r="G17" s="111" t="s">
        <v>115</v>
      </c>
      <c r="H17" s="89">
        <v>2024680010185</v>
      </c>
      <c r="I17" s="76" t="s">
        <v>131</v>
      </c>
      <c r="J17" s="78">
        <v>18415129169.099998</v>
      </c>
      <c r="K17" s="78">
        <v>4309500000</v>
      </c>
      <c r="L17" s="78" t="s">
        <v>124</v>
      </c>
      <c r="M17" s="78">
        <v>17435</v>
      </c>
      <c r="N17" s="78" t="s">
        <v>138</v>
      </c>
      <c r="O17" s="88" t="s">
        <v>139</v>
      </c>
      <c r="P17" s="97">
        <v>150000000</v>
      </c>
      <c r="Q17" s="15"/>
      <c r="R17" s="15"/>
      <c r="S17" s="31"/>
      <c r="T17" s="15"/>
      <c r="U17" s="15"/>
      <c r="V17" s="15"/>
      <c r="W17" s="15"/>
      <c r="X17" s="15"/>
      <c r="Y17" s="15"/>
      <c r="Z17" s="15"/>
      <c r="AA17" s="15"/>
      <c r="AB17" s="15"/>
      <c r="AC17" s="31"/>
      <c r="AD17" s="31"/>
      <c r="AE17" s="30">
        <f>SUM(Tabla13[[#This Row],[Recursos propios 2024]:[Recursos del Balance]])</f>
        <v>150000000</v>
      </c>
      <c r="AF17" s="26">
        <v>90000000</v>
      </c>
      <c r="AG17" s="15"/>
      <c r="AH17" s="15"/>
      <c r="AI17" s="29"/>
      <c r="AJ17" s="15"/>
      <c r="AK17" s="15"/>
      <c r="AL17" s="15"/>
      <c r="AM17" s="15"/>
      <c r="AN17" s="15"/>
      <c r="AO17" s="15"/>
      <c r="AP17" s="15"/>
      <c r="AQ17" s="15"/>
      <c r="AR17" s="15"/>
      <c r="AS17" s="15"/>
      <c r="AT17" s="15"/>
      <c r="AU17" s="15">
        <f>SUM(Tabla13[[#This Row],[Recursos propios 20242]:[Recursos del Balance2]])</f>
        <v>90000000</v>
      </c>
      <c r="AV17" s="27"/>
      <c r="AW17" s="105"/>
      <c r="AX17" s="20">
        <f>+Tabla13[[#This Row],[Total Recursos Comprometido 2024]]/Tabla13[[#This Row],[Total 2024]]</f>
        <v>0.6</v>
      </c>
      <c r="AY17" s="39">
        <f>+Tabla13[[#This Row],[Total Recursos Obligados]]/Tabla13[[#This Row],[Total 2024]]</f>
        <v>0</v>
      </c>
      <c r="AZ17" s="40">
        <f>+Tabla13[[#This Row],[Total Recursos Pagados]]/Tabla13[[#This Row],[Total 2024]]</f>
        <v>0</v>
      </c>
      <c r="BA17" s="116"/>
      <c r="BB17" s="108" t="str">
        <f>IF(Tabla13[[#This Row],[Total Recursos Gestionados2]]=0,"_",IF(Tabla13[[#This Row],[Ejecución Recursos Comprometidos]]=0,100%,Tabla13[[#This Row],[Total Recursos Gestionados2]]/Tabla13[[#This Row],[Ejecución Recursos Comprometidos]]))</f>
        <v>_</v>
      </c>
      <c r="BC17" s="44" t="s">
        <v>143</v>
      </c>
      <c r="BD17" s="49" t="s">
        <v>144</v>
      </c>
      <c r="BE17" s="28" t="s">
        <v>145</v>
      </c>
    </row>
    <row r="18" spans="1:57" s="10" customFormat="1" ht="136" x14ac:dyDescent="0.2">
      <c r="A18" s="75">
        <v>71</v>
      </c>
      <c r="B18" s="75" t="s">
        <v>93</v>
      </c>
      <c r="C18" s="75" t="s">
        <v>103</v>
      </c>
      <c r="D18" s="75" t="s">
        <v>104</v>
      </c>
      <c r="E18" s="75" t="s">
        <v>105</v>
      </c>
      <c r="F18" s="75" t="s">
        <v>116</v>
      </c>
      <c r="G18" s="75" t="s">
        <v>117</v>
      </c>
      <c r="H18" s="87">
        <v>2024680010185</v>
      </c>
      <c r="I18" s="76" t="s">
        <v>131</v>
      </c>
      <c r="J18" s="76">
        <v>18415129169.099998</v>
      </c>
      <c r="K18" s="76">
        <v>4309500000</v>
      </c>
      <c r="L18" s="78" t="s">
        <v>124</v>
      </c>
      <c r="M18" s="78">
        <v>17435</v>
      </c>
      <c r="N18" s="78">
        <v>0</v>
      </c>
      <c r="O18" s="88" t="s">
        <v>140</v>
      </c>
      <c r="P18" s="97">
        <v>1100000000</v>
      </c>
      <c r="Q18" s="15"/>
      <c r="R18" s="15"/>
      <c r="S18" s="15"/>
      <c r="T18" s="15"/>
      <c r="U18" s="15"/>
      <c r="V18" s="15"/>
      <c r="W18" s="15"/>
      <c r="X18" s="15"/>
      <c r="Y18" s="15"/>
      <c r="Z18" s="15"/>
      <c r="AA18" s="15"/>
      <c r="AB18" s="15"/>
      <c r="AC18" s="15"/>
      <c r="AD18" s="15"/>
      <c r="AE18" s="30">
        <f>SUM(Tabla13[[#This Row],[Recursos propios 2024]:[Recursos del Balance]])</f>
        <v>1100000000</v>
      </c>
      <c r="AF18" s="26">
        <v>202800000</v>
      </c>
      <c r="AG18" s="15"/>
      <c r="AH18" s="15"/>
      <c r="AI18" s="15"/>
      <c r="AJ18" s="15"/>
      <c r="AK18" s="15"/>
      <c r="AL18" s="15"/>
      <c r="AM18" s="15"/>
      <c r="AN18" s="15"/>
      <c r="AO18" s="15"/>
      <c r="AP18" s="15"/>
      <c r="AQ18" s="15"/>
      <c r="AR18" s="15"/>
      <c r="AS18" s="15"/>
      <c r="AT18" s="15"/>
      <c r="AU18" s="15">
        <f>SUM(Tabla13[[#This Row],[Recursos propios 20242]:[Recursos del Balance2]])</f>
        <v>202800000</v>
      </c>
      <c r="AV18" s="27">
        <v>39800000</v>
      </c>
      <c r="AW18" s="105">
        <v>28600000</v>
      </c>
      <c r="AX18" s="68">
        <f>+Tabla13[[#This Row],[Total Recursos Comprometido 2024]]/Tabla13[[#This Row],[Total 2024]]</f>
        <v>0.18436363636363637</v>
      </c>
      <c r="AY18" s="19">
        <f>+Tabla13[[#This Row],[Total Recursos Obligados]]/Tabla13[[#This Row],[Total 2024]]</f>
        <v>3.6181818181818183E-2</v>
      </c>
      <c r="AZ18" s="69">
        <f>+Tabla13[[#This Row],[Total Recursos Pagados]]/Tabla13[[#This Row],[Total 2024]]</f>
        <v>2.5999999999999999E-2</v>
      </c>
      <c r="BA18" s="115"/>
      <c r="BB18" s="108" t="str">
        <f>IF(Tabla13[[#This Row],[Total Recursos Gestionados2]]=0,"_",IF(Tabla13[[#This Row],[Ejecución Recursos Comprometidos]]=0,100%,Tabla13[[#This Row],[Total Recursos Gestionados2]]/Tabla13[[#This Row],[Ejecución Recursos Comprometidos]]))</f>
        <v>_</v>
      </c>
      <c r="BC18" s="48" t="s">
        <v>143</v>
      </c>
      <c r="BD18" s="49" t="s">
        <v>144</v>
      </c>
      <c r="BE18" s="28">
        <v>8.9</v>
      </c>
    </row>
    <row r="19" spans="1:57" s="10" customFormat="1" ht="409.6" x14ac:dyDescent="0.2">
      <c r="A19" s="111">
        <v>72</v>
      </c>
      <c r="B19" s="111" t="s">
        <v>93</v>
      </c>
      <c r="C19" s="111" t="s">
        <v>103</v>
      </c>
      <c r="D19" s="111" t="s">
        <v>104</v>
      </c>
      <c r="E19" s="111" t="s">
        <v>105</v>
      </c>
      <c r="F19" s="111" t="s">
        <v>118</v>
      </c>
      <c r="G19" s="111" t="s">
        <v>119</v>
      </c>
      <c r="H19" s="87">
        <v>2024680010185</v>
      </c>
      <c r="I19" s="76" t="s">
        <v>131</v>
      </c>
      <c r="J19" s="76">
        <v>18415129169.099998</v>
      </c>
      <c r="K19" s="76">
        <v>4309500000</v>
      </c>
      <c r="L19" s="78" t="s">
        <v>124</v>
      </c>
      <c r="M19" s="78">
        <v>17435</v>
      </c>
      <c r="N19" s="78">
        <v>0</v>
      </c>
      <c r="O19" s="88" t="s">
        <v>141</v>
      </c>
      <c r="P19" s="97">
        <v>299500000</v>
      </c>
      <c r="Q19" s="15"/>
      <c r="R19" s="15"/>
      <c r="S19" s="15"/>
      <c r="T19" s="15"/>
      <c r="U19" s="15"/>
      <c r="V19" s="15"/>
      <c r="W19" s="15"/>
      <c r="X19" s="15"/>
      <c r="Y19" s="15"/>
      <c r="Z19" s="15"/>
      <c r="AA19" s="15"/>
      <c r="AB19" s="15"/>
      <c r="AC19" s="15"/>
      <c r="AD19" s="15"/>
      <c r="AE19" s="30">
        <f>SUM(Tabla13[[#This Row],[Recursos propios 2024]:[Recursos del Balance]])</f>
        <v>299500000</v>
      </c>
      <c r="AF19" s="26">
        <v>298644286</v>
      </c>
      <c r="AG19" s="15"/>
      <c r="AH19" s="15"/>
      <c r="AI19" s="15"/>
      <c r="AJ19" s="15"/>
      <c r="AK19" s="15"/>
      <c r="AL19" s="15"/>
      <c r="AM19" s="15"/>
      <c r="AN19" s="15"/>
      <c r="AO19" s="15"/>
      <c r="AP19" s="15"/>
      <c r="AQ19" s="15"/>
      <c r="AR19" s="15"/>
      <c r="AS19" s="15"/>
      <c r="AT19" s="15"/>
      <c r="AU19" s="15">
        <f>SUM(Tabla13[[#This Row],[Recursos propios 20242]:[Recursos del Balance2]])</f>
        <v>298644286</v>
      </c>
      <c r="AV19" s="27"/>
      <c r="AW19" s="105"/>
      <c r="AX19" s="20">
        <f>+Tabla13[[#This Row],[Total Recursos Comprometido 2024]]/Tabla13[[#This Row],[Total 2024]]</f>
        <v>0.99714285809682801</v>
      </c>
      <c r="AY19" s="39">
        <f>+Tabla13[[#This Row],[Total Recursos Obligados]]/Tabla13[[#This Row],[Total 2024]]</f>
        <v>0</v>
      </c>
      <c r="AZ19" s="40">
        <f>+Tabla13[[#This Row],[Total Recursos Pagados]]/Tabla13[[#This Row],[Total 2024]]</f>
        <v>0</v>
      </c>
      <c r="BA19" s="116"/>
      <c r="BB19" s="108" t="str">
        <f>IF(Tabla13[[#This Row],[Total Recursos Gestionados2]]=0,"_",IF(Tabla13[[#This Row],[Ejecución Recursos Comprometidos]]=0,100%,Tabla13[[#This Row],[Total Recursos Gestionados2]]/Tabla13[[#This Row],[Ejecución Recursos Comprometidos]]))</f>
        <v>_</v>
      </c>
      <c r="BC19" s="44" t="s">
        <v>143</v>
      </c>
      <c r="BD19" s="49" t="s">
        <v>144</v>
      </c>
      <c r="BE19" s="28" t="s">
        <v>145</v>
      </c>
    </row>
    <row r="20" spans="1:57" s="10" customFormat="1" ht="119" x14ac:dyDescent="0.2">
      <c r="A20" s="75">
        <v>73</v>
      </c>
      <c r="B20" s="75" t="s">
        <v>93</v>
      </c>
      <c r="C20" s="75" t="s">
        <v>103</v>
      </c>
      <c r="D20" s="75" t="s">
        <v>104</v>
      </c>
      <c r="E20" s="75" t="s">
        <v>120</v>
      </c>
      <c r="F20" s="75" t="s">
        <v>121</v>
      </c>
      <c r="G20" s="75" t="s">
        <v>122</v>
      </c>
      <c r="H20" s="87">
        <v>2024680010185</v>
      </c>
      <c r="I20" s="76" t="s">
        <v>131</v>
      </c>
      <c r="J20" s="76">
        <v>18415129169.099998</v>
      </c>
      <c r="K20" s="76">
        <v>4309500000</v>
      </c>
      <c r="L20" s="78" t="s">
        <v>124</v>
      </c>
      <c r="M20" s="78">
        <v>17435</v>
      </c>
      <c r="N20" s="78">
        <v>0</v>
      </c>
      <c r="O20" s="88" t="s">
        <v>142</v>
      </c>
      <c r="P20" s="97">
        <v>10000000</v>
      </c>
      <c r="Q20" s="15"/>
      <c r="R20" s="15"/>
      <c r="S20" s="15"/>
      <c r="T20" s="15"/>
      <c r="U20" s="15"/>
      <c r="V20" s="15"/>
      <c r="W20" s="15"/>
      <c r="X20" s="15"/>
      <c r="Y20" s="15"/>
      <c r="Z20" s="15"/>
      <c r="AA20" s="15"/>
      <c r="AB20" s="15"/>
      <c r="AC20" s="15"/>
      <c r="AD20" s="15"/>
      <c r="AE20" s="30">
        <f>SUM(Tabla13[[#This Row],[Recursos propios 2024]:[Recursos del Balance]])</f>
        <v>10000000</v>
      </c>
      <c r="AF20" s="26">
        <v>9600000</v>
      </c>
      <c r="AG20" s="15"/>
      <c r="AH20" s="15"/>
      <c r="AI20" s="15"/>
      <c r="AJ20" s="15"/>
      <c r="AK20" s="15"/>
      <c r="AL20" s="15"/>
      <c r="AM20" s="15"/>
      <c r="AN20" s="15"/>
      <c r="AO20" s="15"/>
      <c r="AP20" s="15"/>
      <c r="AQ20" s="15"/>
      <c r="AR20" s="15"/>
      <c r="AS20" s="15"/>
      <c r="AT20" s="15"/>
      <c r="AU20" s="15">
        <f>SUM(Tabla13[[#This Row],[Recursos propios 20242]:[Recursos del Balance2]])</f>
        <v>9600000</v>
      </c>
      <c r="AV20" s="27">
        <v>4800000</v>
      </c>
      <c r="AW20" s="105"/>
      <c r="AX20" s="20">
        <f>+Tabla13[[#This Row],[Total Recursos Comprometido 2024]]/Tabla13[[#This Row],[Total 2024]]</f>
        <v>0.96</v>
      </c>
      <c r="AY20" s="39">
        <f>+Tabla13[[#This Row],[Total Recursos Obligados]]/Tabla13[[#This Row],[Total 2024]]</f>
        <v>0.48</v>
      </c>
      <c r="AZ20" s="40">
        <f>+Tabla13[[#This Row],[Total Recursos Pagados]]/Tabla13[[#This Row],[Total 2024]]</f>
        <v>0</v>
      </c>
      <c r="BA20" s="116"/>
      <c r="BB20" s="108" t="str">
        <f>IF(Tabla13[[#This Row],[Total Recursos Gestionados2]]=0,"_",IF(Tabla13[[#This Row],[Ejecución Recursos Comprometidos]]=0,100%,Tabla13[[#This Row],[Total Recursos Gestionados2]]/Tabla13[[#This Row],[Ejecución Recursos Comprometidos]]))</f>
        <v>_</v>
      </c>
      <c r="BC20" s="44" t="s">
        <v>143</v>
      </c>
      <c r="BD20" s="49" t="s">
        <v>144</v>
      </c>
      <c r="BE20" s="28" t="s">
        <v>146</v>
      </c>
    </row>
    <row r="21" spans="1:57" s="10" customFormat="1" ht="209" x14ac:dyDescent="0.2">
      <c r="A21" s="75">
        <v>279</v>
      </c>
      <c r="B21" s="75" t="s">
        <v>93</v>
      </c>
      <c r="C21" s="75" t="s">
        <v>103</v>
      </c>
      <c r="D21" s="75" t="s">
        <v>104</v>
      </c>
      <c r="E21" s="75" t="s">
        <v>120</v>
      </c>
      <c r="F21" s="75" t="s">
        <v>161</v>
      </c>
      <c r="G21" s="75" t="s">
        <v>162</v>
      </c>
      <c r="H21" s="135">
        <v>2024680010185</v>
      </c>
      <c r="I21" s="130" t="s">
        <v>131</v>
      </c>
      <c r="J21" s="130">
        <v>18415129169.099998</v>
      </c>
      <c r="K21" s="130">
        <v>4309500000</v>
      </c>
      <c r="L21" s="130" t="s">
        <v>124</v>
      </c>
      <c r="M21" s="130">
        <v>17435</v>
      </c>
      <c r="N21" s="130"/>
      <c r="O21" s="130"/>
      <c r="P21" s="129">
        <v>100000000</v>
      </c>
      <c r="Q21" s="15"/>
      <c r="R21" s="15"/>
      <c r="S21" s="15"/>
      <c r="T21" s="15"/>
      <c r="U21" s="15"/>
      <c r="V21" s="15"/>
      <c r="W21" s="15"/>
      <c r="X21" s="15"/>
      <c r="Y21" s="15"/>
      <c r="Z21" s="15"/>
      <c r="AA21" s="15"/>
      <c r="AB21" s="15"/>
      <c r="AC21" s="15"/>
      <c r="AD21" s="15"/>
      <c r="AE21" s="30">
        <f>SUM(Tabla13[[#This Row],[Recursos propios 2024]:[Recursos del Balance]])</f>
        <v>100000000</v>
      </c>
      <c r="AF21" s="26"/>
      <c r="AG21" s="15"/>
      <c r="AH21" s="15"/>
      <c r="AI21" s="15"/>
      <c r="AJ21" s="15"/>
      <c r="AK21" s="15"/>
      <c r="AL21" s="15"/>
      <c r="AM21" s="15"/>
      <c r="AN21" s="15"/>
      <c r="AO21" s="15"/>
      <c r="AP21" s="15"/>
      <c r="AQ21" s="15"/>
      <c r="AR21" s="15"/>
      <c r="AS21" s="15"/>
      <c r="AT21" s="15"/>
      <c r="AU21" s="15">
        <f>SUM(Tabla13[[#This Row],[Recursos propios 20242]:[Recursos del Balance2]])</f>
        <v>0</v>
      </c>
      <c r="AV21" s="27"/>
      <c r="AW21" s="105"/>
      <c r="AX21" s="20">
        <f>+Tabla13[[#This Row],[Total Recursos Comprometido 2024]]/Tabla13[[#This Row],[Total 2024]]</f>
        <v>0</v>
      </c>
      <c r="AY21" s="39">
        <f>+Tabla13[[#This Row],[Total Recursos Obligados]]/Tabla13[[#This Row],[Total 2024]]</f>
        <v>0</v>
      </c>
      <c r="AZ21" s="40">
        <f>+Tabla13[[#This Row],[Total Recursos Pagados]]/Tabla13[[#This Row],[Total 2024]]</f>
        <v>0</v>
      </c>
      <c r="BA21" s="67"/>
      <c r="BB21" s="108" t="str">
        <f>IF(Tabla13[[#This Row],[Total Recursos Gestionados2]]=0,"_",IF(Tabla13[[#This Row],[Ejecución Recursos Comprometidos]]=0,100%,Tabla13[[#This Row],[Total Recursos Gestionados2]]/Tabla13[[#This Row],[Ejecución Recursos Comprometidos]]))</f>
        <v>_</v>
      </c>
      <c r="BC21" s="44" t="s">
        <v>143</v>
      </c>
      <c r="BD21" s="49" t="s">
        <v>144</v>
      </c>
      <c r="BE21" s="28" t="s">
        <v>146</v>
      </c>
    </row>
    <row r="22" spans="1:57" s="16" customFormat="1" ht="18" x14ac:dyDescent="0.2">
      <c r="A22" s="82"/>
      <c r="B22" s="75"/>
      <c r="C22" s="75"/>
      <c r="D22" s="75"/>
      <c r="E22" s="75"/>
      <c r="F22" s="75"/>
      <c r="G22" s="83"/>
      <c r="H22" s="89"/>
      <c r="I22" s="76"/>
      <c r="J22" s="80"/>
      <c r="K22" s="80"/>
      <c r="L22" s="78"/>
      <c r="M22" s="78"/>
      <c r="N22" s="79"/>
      <c r="O22" s="88"/>
      <c r="P22" s="97"/>
      <c r="Q22" s="15"/>
      <c r="R22" s="15"/>
      <c r="S22" s="15"/>
      <c r="T22" s="15"/>
      <c r="U22" s="15"/>
      <c r="V22" s="15"/>
      <c r="W22" s="15"/>
      <c r="X22" s="15"/>
      <c r="Y22" s="15"/>
      <c r="Z22" s="15"/>
      <c r="AA22" s="15"/>
      <c r="AB22" s="15"/>
      <c r="AC22" s="15"/>
      <c r="AD22" s="15"/>
      <c r="AE22" s="30">
        <f>SUM(Tabla13[[#This Row],[Recursos propios 2024]:[Recursos del Balance]])</f>
        <v>0</v>
      </c>
      <c r="AF22" s="26"/>
      <c r="AG22" s="15"/>
      <c r="AH22" s="15"/>
      <c r="AI22" s="15"/>
      <c r="AJ22" s="15"/>
      <c r="AK22" s="15"/>
      <c r="AL22" s="15"/>
      <c r="AM22" s="15"/>
      <c r="AN22" s="15"/>
      <c r="AO22" s="15"/>
      <c r="AP22" s="15"/>
      <c r="AQ22" s="15"/>
      <c r="AR22" s="15"/>
      <c r="AS22" s="15"/>
      <c r="AT22" s="15"/>
      <c r="AU22" s="15">
        <f>SUM(Tabla13[[#This Row],[Recursos propios 20242]:[Recursos del Balance2]])</f>
        <v>0</v>
      </c>
      <c r="AV22" s="27"/>
      <c r="AW22" s="105"/>
      <c r="AX22" s="20" t="e">
        <f>+Tabla13[[#This Row],[Total Recursos Comprometido 2024]]/Tabla13[[#This Row],[Total 2024]]</f>
        <v>#DIV/0!</v>
      </c>
      <c r="AY22" s="39" t="e">
        <f>+Tabla13[[#This Row],[Total Recursos Obligados]]/Tabla13[[#This Row],[Total 2024]]</f>
        <v>#DIV/0!</v>
      </c>
      <c r="AZ22" s="40" t="e">
        <f>+Tabla13[[#This Row],[Total Recursos Pagados]]/Tabla13[[#This Row],[Total 2024]]</f>
        <v>#DIV/0!</v>
      </c>
      <c r="BA22" s="67"/>
      <c r="BB22" s="108" t="str">
        <f>IF(Tabla13[[#This Row],[Total Recursos Gestionados2]]=0,"_",IF(Tabla13[[#This Row],[Ejecución Recursos Comprometidos]]=0,100%,Tabla13[[#This Row],[Total Recursos Gestionados2]]/Tabla13[[#This Row],[Ejecución Recursos Comprometidos]]))</f>
        <v>_</v>
      </c>
      <c r="BC22" s="44"/>
      <c r="BD22" s="49"/>
      <c r="BE22" s="28"/>
    </row>
    <row r="23" spans="1:57" s="10" customFormat="1" ht="18" x14ac:dyDescent="0.2">
      <c r="A23" s="82"/>
      <c r="B23" s="75"/>
      <c r="C23" s="75"/>
      <c r="D23" s="75"/>
      <c r="E23" s="75"/>
      <c r="F23" s="75"/>
      <c r="G23" s="83"/>
      <c r="H23" s="89"/>
      <c r="I23" s="76"/>
      <c r="J23" s="80"/>
      <c r="K23" s="80"/>
      <c r="L23" s="78"/>
      <c r="M23" s="78"/>
      <c r="N23" s="79"/>
      <c r="O23" s="88"/>
      <c r="P23" s="97"/>
      <c r="Q23" s="17"/>
      <c r="R23" s="17"/>
      <c r="S23" s="17"/>
      <c r="T23" s="17"/>
      <c r="U23" s="17"/>
      <c r="V23" s="17"/>
      <c r="W23" s="17"/>
      <c r="X23" s="17"/>
      <c r="Y23" s="17"/>
      <c r="Z23" s="17"/>
      <c r="AA23" s="17"/>
      <c r="AB23" s="17"/>
      <c r="AC23" s="32"/>
      <c r="AD23" s="32"/>
      <c r="AE23" s="30">
        <f>SUM(Tabla13[[#This Row],[Recursos propios 2024]:[Recursos del Balance]])</f>
        <v>0</v>
      </c>
      <c r="AF23" s="33"/>
      <c r="AG23" s="17"/>
      <c r="AH23" s="17"/>
      <c r="AI23" s="17"/>
      <c r="AJ23" s="17"/>
      <c r="AK23" s="17"/>
      <c r="AL23" s="17"/>
      <c r="AM23" s="17"/>
      <c r="AN23" s="17"/>
      <c r="AO23" s="17"/>
      <c r="AP23" s="17"/>
      <c r="AQ23" s="17"/>
      <c r="AR23" s="17"/>
      <c r="AS23" s="32"/>
      <c r="AT23" s="32"/>
      <c r="AU23" s="15">
        <f>SUM(Tabla13[[#This Row],[Recursos propios 20242]:[Recursos del Balance2]])</f>
        <v>0</v>
      </c>
      <c r="AV23" s="25"/>
      <c r="AW23" s="104"/>
      <c r="AX23" s="21" t="e">
        <f>+Tabla13[[#This Row],[Total Recursos Comprometido 2024]]/Tabla13[[#This Row],[Total 2024]]</f>
        <v>#DIV/0!</v>
      </c>
      <c r="AY23" s="18" t="e">
        <f>+Tabla13[[#This Row],[Total Recursos Obligados]]/Tabla13[[#This Row],[Total 2024]]</f>
        <v>#DIV/0!</v>
      </c>
      <c r="AZ23" s="22" t="e">
        <f>+Tabla13[[#This Row],[Total Recursos Pagados]]/Tabla13[[#This Row],[Total 2024]]</f>
        <v>#DIV/0!</v>
      </c>
      <c r="BA23" s="65"/>
      <c r="BB23" s="107" t="str">
        <f>IF(Tabla13[[#This Row],[Total Recursos Gestionados2]]=0,"_",IF(Tabla13[[#This Row],[Ejecución Recursos Comprometidos]]=0,100%,Tabla13[[#This Row],[Total Recursos Gestionados2]]/Tabla13[[#This Row],[Ejecución Recursos Comprometidos]]))</f>
        <v>_</v>
      </c>
      <c r="BC23" s="48"/>
      <c r="BD23" s="49"/>
      <c r="BE23" s="28"/>
    </row>
    <row r="24" spans="1:57" s="16" customFormat="1" ht="18" x14ac:dyDescent="0.2">
      <c r="A24" s="82"/>
      <c r="B24" s="75"/>
      <c r="C24" s="75"/>
      <c r="D24" s="75"/>
      <c r="E24" s="75"/>
      <c r="F24" s="75"/>
      <c r="G24" s="83"/>
      <c r="H24" s="89"/>
      <c r="I24" s="76"/>
      <c r="J24" s="81"/>
      <c r="K24" s="81"/>
      <c r="L24" s="78"/>
      <c r="M24" s="78"/>
      <c r="N24" s="79"/>
      <c r="O24" s="88"/>
      <c r="P24" s="97"/>
      <c r="Q24" s="15"/>
      <c r="R24" s="15"/>
      <c r="S24" s="15"/>
      <c r="T24" s="15"/>
      <c r="U24" s="15"/>
      <c r="V24" s="15"/>
      <c r="W24" s="15"/>
      <c r="X24" s="15"/>
      <c r="Y24" s="15"/>
      <c r="Z24" s="15"/>
      <c r="AA24" s="15"/>
      <c r="AB24" s="15"/>
      <c r="AC24" s="15"/>
      <c r="AD24" s="15"/>
      <c r="AE24" s="30">
        <f>SUM(Tabla13[[#This Row],[Recursos propios 2024]:[Recursos del Balance]])</f>
        <v>0</v>
      </c>
      <c r="AF24" s="26"/>
      <c r="AG24" s="15"/>
      <c r="AH24" s="15"/>
      <c r="AI24" s="15"/>
      <c r="AJ24" s="15"/>
      <c r="AK24" s="15"/>
      <c r="AL24" s="15"/>
      <c r="AM24" s="15"/>
      <c r="AN24" s="15"/>
      <c r="AO24" s="15"/>
      <c r="AP24" s="15"/>
      <c r="AQ24" s="15"/>
      <c r="AR24" s="15"/>
      <c r="AS24" s="15"/>
      <c r="AT24" s="15"/>
      <c r="AU24" s="15">
        <f>SUM(Tabla13[[#This Row],[Recursos propios 20242]:[Recursos del Balance2]])</f>
        <v>0</v>
      </c>
      <c r="AV24" s="27"/>
      <c r="AW24" s="105"/>
      <c r="AX24" s="20" t="e">
        <f>+Tabla13[[#This Row],[Total Recursos Comprometido 2024]]/Tabla13[[#This Row],[Total 2024]]</f>
        <v>#DIV/0!</v>
      </c>
      <c r="AY24" s="39" t="e">
        <f>+Tabla13[[#This Row],[Total Recursos Obligados]]/Tabla13[[#This Row],[Total 2024]]</f>
        <v>#DIV/0!</v>
      </c>
      <c r="AZ24" s="40" t="e">
        <f>+Tabla13[[#This Row],[Total Recursos Pagados]]/Tabla13[[#This Row],[Total 2024]]</f>
        <v>#DIV/0!</v>
      </c>
      <c r="BA24" s="67"/>
      <c r="BB24" s="108" t="str">
        <f>IF(Tabla13[[#This Row],[Total Recursos Gestionados2]]=0,"_",IF(Tabla13[[#This Row],[Ejecución Recursos Comprometidos]]=0,100%,Tabla13[[#This Row],[Total Recursos Gestionados2]]/Tabla13[[#This Row],[Ejecución Recursos Comprometidos]]))</f>
        <v>_</v>
      </c>
      <c r="BC24" s="44"/>
      <c r="BD24" s="49"/>
      <c r="BE24" s="28"/>
    </row>
    <row r="25" spans="1:57" s="10" customFormat="1" ht="18" x14ac:dyDescent="0.2">
      <c r="A25" s="82"/>
      <c r="B25" s="75"/>
      <c r="C25" s="75"/>
      <c r="D25" s="75"/>
      <c r="E25" s="75"/>
      <c r="F25" s="75"/>
      <c r="G25" s="83"/>
      <c r="H25" s="89"/>
      <c r="I25" s="76"/>
      <c r="J25" s="81"/>
      <c r="K25" s="81"/>
      <c r="L25" s="78"/>
      <c r="M25" s="78"/>
      <c r="N25" s="79"/>
      <c r="O25" s="88"/>
      <c r="P25" s="97"/>
      <c r="Q25" s="15"/>
      <c r="R25" s="15"/>
      <c r="S25" s="15"/>
      <c r="T25" s="15"/>
      <c r="U25" s="15"/>
      <c r="V25" s="15"/>
      <c r="W25" s="15"/>
      <c r="X25" s="15"/>
      <c r="Y25" s="15"/>
      <c r="Z25" s="15"/>
      <c r="AA25" s="15"/>
      <c r="AB25" s="15"/>
      <c r="AC25" s="15"/>
      <c r="AD25" s="15"/>
      <c r="AE25" s="30">
        <f>SUM(Tabla13[[#This Row],[Recursos propios 2024]:[Recursos del Balance]])</f>
        <v>0</v>
      </c>
      <c r="AF25" s="26"/>
      <c r="AG25" s="15"/>
      <c r="AH25" s="15"/>
      <c r="AI25" s="15"/>
      <c r="AJ25" s="15"/>
      <c r="AK25" s="15"/>
      <c r="AL25" s="15"/>
      <c r="AM25" s="15"/>
      <c r="AN25" s="15"/>
      <c r="AO25" s="15"/>
      <c r="AP25" s="15"/>
      <c r="AQ25" s="15"/>
      <c r="AR25" s="15"/>
      <c r="AS25" s="15"/>
      <c r="AT25" s="15"/>
      <c r="AU25" s="15">
        <f>SUM(Tabla13[[#This Row],[Recursos propios 20242]:[Recursos del Balance2]])</f>
        <v>0</v>
      </c>
      <c r="AV25" s="27"/>
      <c r="AW25" s="105"/>
      <c r="AX25" s="20" t="e">
        <f>+Tabla13[[#This Row],[Total Recursos Comprometido 2024]]/Tabla13[[#This Row],[Total 2024]]</f>
        <v>#DIV/0!</v>
      </c>
      <c r="AY25" s="39" t="e">
        <f>+Tabla13[[#This Row],[Total Recursos Obligados]]/Tabla13[[#This Row],[Total 2024]]</f>
        <v>#DIV/0!</v>
      </c>
      <c r="AZ25" s="40" t="e">
        <f>+Tabla13[[#This Row],[Total Recursos Pagados]]/Tabla13[[#This Row],[Total 2024]]</f>
        <v>#DIV/0!</v>
      </c>
      <c r="BA25" s="67"/>
      <c r="BB25" s="108" t="str">
        <f>IF(Tabla13[[#This Row],[Total Recursos Gestionados2]]=0,"_",IF(Tabla13[[#This Row],[Ejecución Recursos Comprometidos]]=0,100%,Tabla13[[#This Row],[Total Recursos Gestionados2]]/Tabla13[[#This Row],[Ejecución Recursos Comprometidos]]))</f>
        <v>_</v>
      </c>
      <c r="BC25" s="44"/>
      <c r="BD25" s="49"/>
      <c r="BE25" s="28"/>
    </row>
    <row r="26" spans="1:57" s="10" customFormat="1" ht="18" x14ac:dyDescent="0.2">
      <c r="A26" s="82"/>
      <c r="B26" s="75"/>
      <c r="C26" s="75"/>
      <c r="D26" s="75"/>
      <c r="E26" s="75"/>
      <c r="F26" s="75"/>
      <c r="G26" s="83"/>
      <c r="H26" s="87"/>
      <c r="I26" s="76"/>
      <c r="J26" s="77"/>
      <c r="K26" s="77"/>
      <c r="L26" s="78"/>
      <c r="M26" s="78"/>
      <c r="N26" s="79"/>
      <c r="O26" s="88"/>
      <c r="P26" s="97"/>
      <c r="Q26" s="15"/>
      <c r="R26" s="15"/>
      <c r="S26" s="15"/>
      <c r="T26" s="15"/>
      <c r="U26" s="15"/>
      <c r="V26" s="15"/>
      <c r="W26" s="15"/>
      <c r="X26" s="15"/>
      <c r="Y26" s="15"/>
      <c r="Z26" s="15"/>
      <c r="AA26" s="15"/>
      <c r="AB26" s="15"/>
      <c r="AC26" s="15"/>
      <c r="AD26" s="15"/>
      <c r="AE26" s="30">
        <f>SUM(Tabla13[[#This Row],[Recursos propios 2024]:[Recursos del Balance]])</f>
        <v>0</v>
      </c>
      <c r="AF26" s="26"/>
      <c r="AG26" s="15"/>
      <c r="AH26" s="15"/>
      <c r="AI26" s="15"/>
      <c r="AJ26" s="15"/>
      <c r="AK26" s="15"/>
      <c r="AL26" s="15"/>
      <c r="AM26" s="15"/>
      <c r="AN26" s="15"/>
      <c r="AO26" s="15"/>
      <c r="AP26" s="15"/>
      <c r="AQ26" s="15"/>
      <c r="AR26" s="15"/>
      <c r="AS26" s="15"/>
      <c r="AT26" s="15"/>
      <c r="AU26" s="15">
        <f>SUM(Tabla13[[#This Row],[Recursos propios 20242]:[Recursos del Balance2]])</f>
        <v>0</v>
      </c>
      <c r="AV26" s="27"/>
      <c r="AW26" s="105"/>
      <c r="AX26" s="68" t="e">
        <f>+Tabla13[[#This Row],[Total Recursos Comprometido 2024]]/Tabla13[[#This Row],[Total 2024]]</f>
        <v>#DIV/0!</v>
      </c>
      <c r="AY26" s="19" t="e">
        <f>+Tabla13[[#This Row],[Total Recursos Obligados]]/Tabla13[[#This Row],[Total 2024]]</f>
        <v>#DIV/0!</v>
      </c>
      <c r="AZ26" s="69" t="e">
        <f>+Tabla13[[#This Row],[Total Recursos Pagados]]/Tabla13[[#This Row],[Total 2024]]</f>
        <v>#DIV/0!</v>
      </c>
      <c r="BA26" s="66"/>
      <c r="BB26" s="108" t="str">
        <f>IF(Tabla13[[#This Row],[Total Recursos Gestionados2]]=0,"_",IF(Tabla13[[#This Row],[Ejecución Recursos Comprometidos]]=0,100%,Tabla13[[#This Row],[Total Recursos Gestionados2]]/Tabla13[[#This Row],[Ejecución Recursos Comprometidos]]))</f>
        <v>_</v>
      </c>
      <c r="BC26" s="48"/>
      <c r="BD26" s="49"/>
      <c r="BE26" s="28"/>
    </row>
    <row r="27" spans="1:57" s="10" customFormat="1" ht="18" x14ac:dyDescent="0.2">
      <c r="A27" s="82"/>
      <c r="B27" s="75"/>
      <c r="C27" s="75"/>
      <c r="D27" s="75"/>
      <c r="E27" s="75"/>
      <c r="F27" s="75"/>
      <c r="G27" s="83"/>
      <c r="H27" s="87"/>
      <c r="I27" s="76"/>
      <c r="J27" s="77"/>
      <c r="K27" s="77"/>
      <c r="L27" s="78"/>
      <c r="M27" s="78"/>
      <c r="N27" s="79"/>
      <c r="O27" s="88"/>
      <c r="P27" s="97"/>
      <c r="Q27" s="17"/>
      <c r="R27" s="17"/>
      <c r="S27" s="17"/>
      <c r="T27" s="17"/>
      <c r="U27" s="17"/>
      <c r="V27" s="17"/>
      <c r="W27" s="17"/>
      <c r="X27" s="17"/>
      <c r="Y27" s="17"/>
      <c r="Z27" s="17"/>
      <c r="AA27" s="17"/>
      <c r="AB27" s="17"/>
      <c r="AC27" s="17"/>
      <c r="AD27" s="17"/>
      <c r="AE27" s="30">
        <f>SUM(Tabla13[[#This Row],[Recursos propios 2024]:[Recursos del Balance]])</f>
        <v>0</v>
      </c>
      <c r="AF27" s="33"/>
      <c r="AG27" s="17"/>
      <c r="AH27" s="17"/>
      <c r="AI27" s="17"/>
      <c r="AJ27" s="17"/>
      <c r="AK27" s="17"/>
      <c r="AL27" s="17"/>
      <c r="AM27" s="17"/>
      <c r="AN27" s="17"/>
      <c r="AO27" s="17"/>
      <c r="AP27" s="17"/>
      <c r="AQ27" s="17"/>
      <c r="AR27" s="17"/>
      <c r="AS27" s="17"/>
      <c r="AT27" s="17"/>
      <c r="AU27" s="15">
        <f>SUM(Tabla13[[#This Row],[Recursos propios 20242]:[Recursos del Balance2]])</f>
        <v>0</v>
      </c>
      <c r="AV27" s="25"/>
      <c r="AW27" s="104"/>
      <c r="AX27" s="21" t="e">
        <f>+Tabla13[[#This Row],[Total Recursos Comprometido 2024]]/Tabla13[[#This Row],[Total 2024]]</f>
        <v>#DIV/0!</v>
      </c>
      <c r="AY27" s="18" t="e">
        <f>+Tabla13[[#This Row],[Total Recursos Obligados]]/Tabla13[[#This Row],[Total 2024]]</f>
        <v>#DIV/0!</v>
      </c>
      <c r="AZ27" s="22" t="e">
        <f>+Tabla13[[#This Row],[Total Recursos Pagados]]/Tabla13[[#This Row],[Total 2024]]</f>
        <v>#DIV/0!</v>
      </c>
      <c r="BA27" s="65"/>
      <c r="BB27" s="107" t="str">
        <f>IF(Tabla13[[#This Row],[Total Recursos Gestionados2]]=0,"_",IF(Tabla13[[#This Row],[Ejecución Recursos Comprometidos]]=0,100%,Tabla13[[#This Row],[Total Recursos Gestionados2]]/Tabla13[[#This Row],[Ejecución Recursos Comprometidos]]))</f>
        <v>_</v>
      </c>
      <c r="BC27" s="48"/>
      <c r="BD27" s="49"/>
      <c r="BE27" s="28"/>
    </row>
    <row r="28" spans="1:57" s="10" customFormat="1" ht="18" x14ac:dyDescent="0.2">
      <c r="A28" s="82"/>
      <c r="B28" s="75"/>
      <c r="C28" s="75"/>
      <c r="D28" s="75"/>
      <c r="E28" s="75"/>
      <c r="F28" s="75"/>
      <c r="G28" s="83"/>
      <c r="H28" s="87"/>
      <c r="I28" s="76"/>
      <c r="J28" s="77"/>
      <c r="K28" s="77"/>
      <c r="L28" s="78"/>
      <c r="M28" s="78"/>
      <c r="N28" s="79"/>
      <c r="O28" s="88"/>
      <c r="P28" s="98"/>
      <c r="Q28" s="15"/>
      <c r="R28" s="15"/>
      <c r="S28" s="15"/>
      <c r="T28" s="15"/>
      <c r="U28" s="15"/>
      <c r="V28" s="15"/>
      <c r="W28" s="15"/>
      <c r="X28" s="15"/>
      <c r="Y28" s="15"/>
      <c r="Z28" s="15"/>
      <c r="AA28" s="15"/>
      <c r="AB28" s="15"/>
      <c r="AC28" s="15"/>
      <c r="AD28" s="15"/>
      <c r="AE28" s="30">
        <f>SUM(Tabla13[[#This Row],[Recursos propios 2024]:[Recursos del Balance]])</f>
        <v>0</v>
      </c>
      <c r="AF28" s="26"/>
      <c r="AG28" s="15"/>
      <c r="AH28" s="15"/>
      <c r="AI28" s="15"/>
      <c r="AJ28" s="15"/>
      <c r="AK28" s="15"/>
      <c r="AL28" s="15"/>
      <c r="AM28" s="15"/>
      <c r="AN28" s="15"/>
      <c r="AO28" s="15"/>
      <c r="AP28" s="15"/>
      <c r="AQ28" s="15"/>
      <c r="AR28" s="15"/>
      <c r="AS28" s="15"/>
      <c r="AT28" s="15"/>
      <c r="AU28" s="15">
        <f>SUM(Tabla13[[#This Row],[Recursos propios 20242]:[Recursos del Balance2]])</f>
        <v>0</v>
      </c>
      <c r="AV28" s="27"/>
      <c r="AW28" s="105"/>
      <c r="AX28" s="68" t="e">
        <f>+Tabla13[[#This Row],[Total Recursos Comprometido 2024]]/Tabla13[[#This Row],[Total 2024]]</f>
        <v>#DIV/0!</v>
      </c>
      <c r="AY28" s="19" t="e">
        <f>+Tabla13[[#This Row],[Total Recursos Obligados]]/Tabla13[[#This Row],[Total 2024]]</f>
        <v>#DIV/0!</v>
      </c>
      <c r="AZ28" s="69" t="e">
        <f>+Tabla13[[#This Row],[Total Recursos Pagados]]/Tabla13[[#This Row],[Total 2024]]</f>
        <v>#DIV/0!</v>
      </c>
      <c r="BA28" s="66"/>
      <c r="BB28" s="108" t="str">
        <f>IF(Tabla13[[#This Row],[Total Recursos Gestionados2]]=0,"_",IF(Tabla13[[#This Row],[Ejecución Recursos Comprometidos]]=0,100%,Tabla13[[#This Row],[Total Recursos Gestionados2]]/Tabla13[[#This Row],[Ejecución Recursos Comprometidos]]))</f>
        <v>_</v>
      </c>
      <c r="BC28" s="48"/>
      <c r="BD28" s="49"/>
      <c r="BE28" s="28"/>
    </row>
    <row r="29" spans="1:57" s="10" customFormat="1" ht="18" x14ac:dyDescent="0.2">
      <c r="A29" s="82"/>
      <c r="B29" s="75"/>
      <c r="C29" s="75"/>
      <c r="D29" s="75"/>
      <c r="E29" s="75"/>
      <c r="F29" s="75"/>
      <c r="G29" s="83"/>
      <c r="H29" s="87"/>
      <c r="I29" s="76"/>
      <c r="J29" s="77"/>
      <c r="K29" s="77"/>
      <c r="L29" s="78"/>
      <c r="M29" s="78"/>
      <c r="N29" s="79"/>
      <c r="O29" s="88"/>
      <c r="P29" s="98"/>
      <c r="Q29" s="17"/>
      <c r="R29" s="17"/>
      <c r="S29" s="17"/>
      <c r="T29" s="17"/>
      <c r="U29" s="17"/>
      <c r="V29" s="17"/>
      <c r="W29" s="17"/>
      <c r="X29" s="17"/>
      <c r="Y29" s="17"/>
      <c r="Z29" s="17"/>
      <c r="AA29" s="17"/>
      <c r="AB29" s="17"/>
      <c r="AC29" s="17"/>
      <c r="AD29" s="17"/>
      <c r="AE29" s="23">
        <f>SUM(Tabla13[[#This Row],[Recursos propios 2024]:[Recursos del Balance]])</f>
        <v>0</v>
      </c>
      <c r="AF29" s="33"/>
      <c r="AG29" s="17"/>
      <c r="AH29" s="17"/>
      <c r="AI29" s="17"/>
      <c r="AJ29" s="17"/>
      <c r="AK29" s="17"/>
      <c r="AL29" s="17"/>
      <c r="AM29" s="17"/>
      <c r="AN29" s="17"/>
      <c r="AO29" s="17"/>
      <c r="AP29" s="17"/>
      <c r="AQ29" s="17"/>
      <c r="AR29" s="17"/>
      <c r="AS29" s="17"/>
      <c r="AT29" s="17"/>
      <c r="AU29" s="17">
        <f>SUM(Tabla13[[#This Row],[Recursos propios 20242]:[Recursos del Balance2]])</f>
        <v>0</v>
      </c>
      <c r="AV29" s="25"/>
      <c r="AW29" s="104"/>
      <c r="AX29" s="21" t="e">
        <f>+Tabla13[[#This Row],[Total Recursos Comprometido 2024]]/Tabla13[[#This Row],[Total 2024]]</f>
        <v>#DIV/0!</v>
      </c>
      <c r="AY29" s="18" t="e">
        <f>+Tabla13[[#This Row],[Total Recursos Obligados]]/Tabla13[[#This Row],[Total 2024]]</f>
        <v>#DIV/0!</v>
      </c>
      <c r="AZ29" s="22" t="e">
        <f>+Tabla13[[#This Row],[Total Recursos Pagados]]/Tabla13[[#This Row],[Total 2024]]</f>
        <v>#DIV/0!</v>
      </c>
      <c r="BA29" s="65"/>
      <c r="BB29" s="107" t="str">
        <f>IF(Tabla13[[#This Row],[Total Recursos Gestionados2]]=0,"_",IF(Tabla13[[#This Row],[Ejecución Recursos Comprometidos]]=0,100%,Tabla13[[#This Row],[Total Recursos Gestionados2]]/Tabla13[[#This Row],[Ejecución Recursos Comprometidos]]))</f>
        <v>_</v>
      </c>
      <c r="BC29" s="48"/>
      <c r="BD29" s="49"/>
      <c r="BE29" s="28"/>
    </row>
    <row r="30" spans="1:57" s="10" customFormat="1" ht="19" thickBot="1" x14ac:dyDescent="0.25">
      <c r="A30" s="84"/>
      <c r="B30" s="85"/>
      <c r="C30" s="85"/>
      <c r="D30" s="85"/>
      <c r="E30" s="85"/>
      <c r="F30" s="85"/>
      <c r="G30" s="86"/>
      <c r="H30" s="90"/>
      <c r="I30" s="91"/>
      <c r="J30" s="92"/>
      <c r="K30" s="93"/>
      <c r="L30" s="94"/>
      <c r="M30" s="94"/>
      <c r="N30" s="95"/>
      <c r="O30" s="96"/>
      <c r="P30" s="99"/>
      <c r="Q30" s="100"/>
      <c r="R30" s="100"/>
      <c r="S30" s="100"/>
      <c r="T30" s="100"/>
      <c r="U30" s="100"/>
      <c r="V30" s="100"/>
      <c r="W30" s="100"/>
      <c r="X30" s="100"/>
      <c r="Y30" s="100"/>
      <c r="Z30" s="100"/>
      <c r="AA30" s="100"/>
      <c r="AB30" s="100"/>
      <c r="AC30" s="100"/>
      <c r="AD30" s="100"/>
      <c r="AE30" s="101">
        <f>SUM(Tabla13[[#This Row],[Recursos propios 2024]:[Recursos del Balance]])</f>
        <v>0</v>
      </c>
      <c r="AF30" s="102"/>
      <c r="AG30" s="100"/>
      <c r="AH30" s="100"/>
      <c r="AI30" s="100"/>
      <c r="AJ30" s="100"/>
      <c r="AK30" s="100"/>
      <c r="AL30" s="100"/>
      <c r="AM30" s="100"/>
      <c r="AN30" s="100"/>
      <c r="AO30" s="100"/>
      <c r="AP30" s="100"/>
      <c r="AQ30" s="100"/>
      <c r="AR30" s="100"/>
      <c r="AS30" s="100"/>
      <c r="AT30" s="100"/>
      <c r="AU30" s="100">
        <f>SUM(Tabla13[[#This Row],[Recursos propios 20242]:[Recursos del Balance2]])</f>
        <v>0</v>
      </c>
      <c r="AV30" s="103"/>
      <c r="AW30" s="106"/>
      <c r="AX30" s="68" t="e">
        <f>+Tabla13[[#This Row],[Total Recursos Comprometido 2024]]/Tabla13[[#This Row],[Total 2024]]</f>
        <v>#DIV/0!</v>
      </c>
      <c r="AY30" s="19" t="e">
        <f>+Tabla13[[#This Row],[Total Recursos Obligados]]/Tabla13[[#This Row],[Total 2024]]</f>
        <v>#DIV/0!</v>
      </c>
      <c r="AZ30" s="69" t="e">
        <f>+Tabla13[[#This Row],[Total Recursos Pagados]]/Tabla13[[#This Row],[Total 2024]]</f>
        <v>#DIV/0!</v>
      </c>
      <c r="BA30" s="66"/>
      <c r="BB30" s="108" t="str">
        <f>IF(Tabla13[[#This Row],[Total Recursos Gestionados2]]=0,"_",IF(Tabla13[[#This Row],[Ejecución Recursos Comprometidos]]=0,100%,Tabla13[[#This Row],[Total Recursos Gestionados2]]/Tabla13[[#This Row],[Ejecución Recursos Comprometidos]]))</f>
        <v>_</v>
      </c>
      <c r="BC30" s="109"/>
      <c r="BD30" s="110"/>
      <c r="BE30" s="34"/>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2"/>
  <sheetViews>
    <sheetView showGridLines="0" tabSelected="1" topLeftCell="G9" zoomScale="87" zoomScaleNormal="100" workbookViewId="0">
      <selection activeCell="O16" sqref="O16"/>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customWidth="1"/>
    <col min="9" max="9" width="69" style="4" customWidth="1"/>
    <col min="10" max="10" width="12.5" style="4" customWidth="1"/>
    <col min="11" max="11" width="16.33203125" style="4" customWidth="1"/>
    <col min="12" max="12" width="20" style="4" customWidth="1"/>
    <col min="13" max="14" width="23.33203125" style="4" customWidth="1"/>
    <col min="15" max="16" width="18.6640625" style="4" customWidth="1"/>
    <col min="17" max="17" width="19.33203125" style="5" hidden="1" customWidth="1"/>
    <col min="18" max="49" width="27.33203125" style="4" customWidth="1"/>
    <col min="50" max="52" width="22.6640625" style="42"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3"/>
      <c r="B1" s="144"/>
      <c r="C1" s="157" t="s">
        <v>31</v>
      </c>
      <c r="D1" s="158"/>
      <c r="E1" s="158"/>
      <c r="F1" s="158"/>
      <c r="G1" s="158"/>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9"/>
      <c r="BC1" s="166" t="s">
        <v>32</v>
      </c>
      <c r="BD1" s="167"/>
      <c r="BE1" s="168"/>
    </row>
    <row r="2" spans="1:57" ht="30" customHeight="1" x14ac:dyDescent="0.2">
      <c r="A2" s="145"/>
      <c r="B2" s="146"/>
      <c r="C2" s="160"/>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c r="AW2" s="161"/>
      <c r="AX2" s="161"/>
      <c r="AY2" s="161"/>
      <c r="AZ2" s="161"/>
      <c r="BA2" s="161"/>
      <c r="BB2" s="162"/>
      <c r="BC2" s="178" t="s">
        <v>166</v>
      </c>
      <c r="BD2" s="179"/>
      <c r="BE2" s="180"/>
    </row>
    <row r="3" spans="1:57" ht="30" customHeight="1" x14ac:dyDescent="0.2">
      <c r="A3" s="145"/>
      <c r="B3" s="146"/>
      <c r="C3" s="160"/>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c r="AW3" s="161"/>
      <c r="AX3" s="161"/>
      <c r="AY3" s="161"/>
      <c r="AZ3" s="161"/>
      <c r="BA3" s="161"/>
      <c r="BB3" s="162"/>
      <c r="BC3" s="169" t="s">
        <v>167</v>
      </c>
      <c r="BD3" s="170"/>
      <c r="BE3" s="171"/>
    </row>
    <row r="4" spans="1:57" ht="30" customHeight="1" thickBot="1" x14ac:dyDescent="0.25">
      <c r="A4" s="147"/>
      <c r="B4" s="148"/>
      <c r="C4" s="163"/>
      <c r="D4" s="164"/>
      <c r="E4" s="164"/>
      <c r="F4" s="164"/>
      <c r="G4" s="164"/>
      <c r="H4" s="164"/>
      <c r="I4" s="164"/>
      <c r="J4" s="164"/>
      <c r="K4" s="164"/>
      <c r="L4" s="164"/>
      <c r="M4" s="164"/>
      <c r="N4" s="164"/>
      <c r="O4" s="164"/>
      <c r="P4" s="164"/>
      <c r="Q4" s="164"/>
      <c r="R4" s="164"/>
      <c r="S4" s="164"/>
      <c r="T4" s="164"/>
      <c r="U4" s="164"/>
      <c r="V4" s="164"/>
      <c r="W4" s="164"/>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5"/>
      <c r="BC4" s="172" t="s">
        <v>169</v>
      </c>
      <c r="BD4" s="173"/>
      <c r="BE4" s="174"/>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43"/>
      <c r="AY6" s="43"/>
      <c r="AZ6" s="43"/>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43"/>
      <c r="AY7" s="43"/>
      <c r="AZ7" s="43"/>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43"/>
      <c r="AY8" s="43"/>
      <c r="AZ8" s="43"/>
      <c r="BA8" s="6"/>
      <c r="BB8" s="6"/>
      <c r="BC8" s="12"/>
      <c r="BD8" s="12"/>
      <c r="BE8" s="13"/>
    </row>
    <row r="9" spans="1:57" s="2" customFormat="1" ht="38" customHeight="1" thickBot="1" x14ac:dyDescent="0.25">
      <c r="A9" s="149" t="s">
        <v>27</v>
      </c>
      <c r="B9" s="149"/>
      <c r="C9" s="149"/>
      <c r="D9" s="149"/>
      <c r="E9" s="149"/>
      <c r="F9" s="149"/>
      <c r="G9" s="149"/>
      <c r="H9" s="149"/>
      <c r="I9" s="149"/>
      <c r="J9" s="149"/>
      <c r="K9" s="149"/>
      <c r="L9" s="149"/>
      <c r="M9" s="149"/>
      <c r="N9" s="149"/>
      <c r="O9" s="150" t="s">
        <v>26</v>
      </c>
      <c r="P9" s="151"/>
      <c r="Q9" s="152"/>
      <c r="R9" s="153" t="s">
        <v>24</v>
      </c>
      <c r="S9" s="154"/>
      <c r="T9" s="154"/>
      <c r="U9" s="154"/>
      <c r="V9" s="154"/>
      <c r="W9" s="154"/>
      <c r="X9" s="154"/>
      <c r="Y9" s="154"/>
      <c r="Z9" s="154"/>
      <c r="AA9" s="154"/>
      <c r="AB9" s="154"/>
      <c r="AC9" s="154"/>
      <c r="AD9" s="154"/>
      <c r="AE9" s="155"/>
      <c r="AF9" s="156"/>
      <c r="AG9" s="150" t="s">
        <v>23</v>
      </c>
      <c r="AH9" s="151"/>
      <c r="AI9" s="151"/>
      <c r="AJ9" s="151"/>
      <c r="AK9" s="151"/>
      <c r="AL9" s="151"/>
      <c r="AM9" s="151"/>
      <c r="AN9" s="151"/>
      <c r="AO9" s="151"/>
      <c r="AP9" s="151"/>
      <c r="AQ9" s="151"/>
      <c r="AR9" s="151"/>
      <c r="AS9" s="151"/>
      <c r="AT9" s="151"/>
      <c r="AU9" s="151"/>
      <c r="AV9" s="151"/>
      <c r="AW9" s="152"/>
      <c r="AX9" s="175" t="s">
        <v>72</v>
      </c>
      <c r="AY9" s="176"/>
      <c r="AZ9" s="177"/>
      <c r="BA9" s="151" t="s">
        <v>74</v>
      </c>
      <c r="BB9" s="151"/>
      <c r="BC9" s="141" t="s">
        <v>22</v>
      </c>
      <c r="BD9" s="142"/>
      <c r="BE9" s="14"/>
    </row>
    <row r="10" spans="1:57" s="2" customFormat="1" ht="57" customHeight="1" x14ac:dyDescent="0.2">
      <c r="A10" s="54" t="s">
        <v>20</v>
      </c>
      <c r="B10" s="54" t="s">
        <v>19</v>
      </c>
      <c r="C10" s="54" t="s">
        <v>18</v>
      </c>
      <c r="D10" s="54" t="s">
        <v>17</v>
      </c>
      <c r="E10" s="54" t="s">
        <v>16</v>
      </c>
      <c r="F10" s="54" t="s">
        <v>15</v>
      </c>
      <c r="G10" s="54" t="s">
        <v>14</v>
      </c>
      <c r="H10" s="54" t="s">
        <v>13</v>
      </c>
      <c r="I10" s="54" t="s">
        <v>12</v>
      </c>
      <c r="J10" s="54" t="s">
        <v>30</v>
      </c>
      <c r="K10" s="54" t="s">
        <v>29</v>
      </c>
      <c r="L10" s="54" t="s">
        <v>11</v>
      </c>
      <c r="M10" s="54" t="s">
        <v>33</v>
      </c>
      <c r="N10" s="54" t="s">
        <v>10</v>
      </c>
      <c r="O10" s="54" t="s">
        <v>66</v>
      </c>
      <c r="P10" s="54" t="s">
        <v>9</v>
      </c>
      <c r="Q10" s="54" t="s">
        <v>90</v>
      </c>
      <c r="R10" s="54" t="s">
        <v>75</v>
      </c>
      <c r="S10" s="54" t="s">
        <v>76</v>
      </c>
      <c r="T10" s="54" t="s">
        <v>77</v>
      </c>
      <c r="U10" s="54" t="s">
        <v>78</v>
      </c>
      <c r="V10" s="54" t="s">
        <v>79</v>
      </c>
      <c r="W10" s="54" t="s">
        <v>80</v>
      </c>
      <c r="X10" s="54" t="s">
        <v>81</v>
      </c>
      <c r="Y10" s="54" t="s">
        <v>82</v>
      </c>
      <c r="Z10" s="54" t="s">
        <v>83</v>
      </c>
      <c r="AA10" s="54" t="s">
        <v>84</v>
      </c>
      <c r="AB10" s="54" t="s">
        <v>85</v>
      </c>
      <c r="AC10" s="54" t="s">
        <v>86</v>
      </c>
      <c r="AD10" s="54" t="s">
        <v>87</v>
      </c>
      <c r="AE10" s="54" t="s">
        <v>91</v>
      </c>
      <c r="AF10" s="54" t="s">
        <v>51</v>
      </c>
      <c r="AG10" s="54" t="s">
        <v>88</v>
      </c>
      <c r="AH10" s="54" t="s">
        <v>89</v>
      </c>
      <c r="AI10" s="54" t="s">
        <v>54</v>
      </c>
      <c r="AJ10" s="54" t="s">
        <v>55</v>
      </c>
      <c r="AK10" s="54" t="s">
        <v>56</v>
      </c>
      <c r="AL10" s="54" t="s">
        <v>57</v>
      </c>
      <c r="AM10" s="54" t="s">
        <v>58</v>
      </c>
      <c r="AN10" s="54" t="s">
        <v>59</v>
      </c>
      <c r="AO10" s="54" t="s">
        <v>61</v>
      </c>
      <c r="AP10" s="54" t="s">
        <v>62</v>
      </c>
      <c r="AQ10" s="54" t="s">
        <v>63</v>
      </c>
      <c r="AR10" s="54" t="s">
        <v>64</v>
      </c>
      <c r="AS10" s="54" t="s">
        <v>65</v>
      </c>
      <c r="AT10" s="54" t="s">
        <v>92</v>
      </c>
      <c r="AU10" s="54" t="s">
        <v>67</v>
      </c>
      <c r="AV10" s="54" t="s">
        <v>35</v>
      </c>
      <c r="AW10" s="54" t="s">
        <v>36</v>
      </c>
      <c r="AX10" s="55" t="s">
        <v>71</v>
      </c>
      <c r="AY10" s="55" t="s">
        <v>69</v>
      </c>
      <c r="AZ10" s="55" t="s">
        <v>68</v>
      </c>
      <c r="BA10" s="58" t="s">
        <v>73</v>
      </c>
      <c r="BB10" s="24" t="s">
        <v>70</v>
      </c>
      <c r="BC10" s="54" t="s">
        <v>1</v>
      </c>
      <c r="BD10" s="54" t="s">
        <v>0</v>
      </c>
      <c r="BE10" s="56" t="s">
        <v>21</v>
      </c>
    </row>
    <row r="11" spans="1:57" s="9" customFormat="1" ht="45" x14ac:dyDescent="0.2">
      <c r="A11" s="48">
        <v>64</v>
      </c>
      <c r="B11" s="35" t="s">
        <v>93</v>
      </c>
      <c r="C11" s="35" t="s">
        <v>94</v>
      </c>
      <c r="D11" s="35" t="s">
        <v>95</v>
      </c>
      <c r="E11" s="35" t="s">
        <v>96</v>
      </c>
      <c r="F11" s="35" t="s">
        <v>97</v>
      </c>
      <c r="G11" s="35" t="s">
        <v>98</v>
      </c>
      <c r="H11" s="35">
        <v>360202700</v>
      </c>
      <c r="I11" s="35" t="s">
        <v>147</v>
      </c>
      <c r="J11" s="35">
        <v>0</v>
      </c>
      <c r="K11" s="35" t="s">
        <v>148</v>
      </c>
      <c r="L11" s="35" t="s">
        <v>164</v>
      </c>
      <c r="M11" s="35">
        <v>3</v>
      </c>
      <c r="N11" s="49">
        <v>3</v>
      </c>
      <c r="O11" s="52">
        <v>1.5</v>
      </c>
      <c r="P11" s="57">
        <f>+Tabla1[[#This Row],[Logro Vigencia]]/Tabla1[[#This Row],[Meta Programada Vigencia]]</f>
        <v>0.5</v>
      </c>
      <c r="Q11" s="59"/>
      <c r="R11" s="117">
        <v>200000000</v>
      </c>
      <c r="S11" s="17"/>
      <c r="T11" s="17"/>
      <c r="U11" s="17"/>
      <c r="V11" s="17"/>
      <c r="W11" s="17"/>
      <c r="X11" s="17"/>
      <c r="Y11" s="17"/>
      <c r="Z11" s="17"/>
      <c r="AA11" s="17"/>
      <c r="AB11" s="17"/>
      <c r="AC11" s="17"/>
      <c r="AD11" s="17"/>
      <c r="AE11" s="17"/>
      <c r="AF11" s="63">
        <f>SUM(Tabla1[[#This Row],[Recursos propios]:[Recursos del Balance]])</f>
        <v>200000000</v>
      </c>
      <c r="AG11" s="26">
        <v>19800000</v>
      </c>
      <c r="AH11" s="17"/>
      <c r="AI11" s="17"/>
      <c r="AJ11" s="17"/>
      <c r="AK11" s="17"/>
      <c r="AL11" s="17"/>
      <c r="AM11" s="17"/>
      <c r="AN11" s="17"/>
      <c r="AO11" s="17"/>
      <c r="AP11" s="17"/>
      <c r="AQ11" s="17"/>
      <c r="AR11" s="17"/>
      <c r="AS11" s="17"/>
      <c r="AT11" s="17"/>
      <c r="AU11" s="41">
        <f>SUM(Tabla1[[#This Row],[Recursos propios2]:[Recursos del Balance2]])</f>
        <v>19800000</v>
      </c>
      <c r="AV11" s="25">
        <v>3300000</v>
      </c>
      <c r="AW11" s="104">
        <v>3300000</v>
      </c>
      <c r="AX11" s="21">
        <f>+Tabla1[[#This Row],[Total Recursos Comprometido 2024]]/Tabla1[[#This Row],[Total 2024]]</f>
        <v>9.9000000000000005E-2</v>
      </c>
      <c r="AY11" s="18">
        <f>+Tabla1[[#This Row],[Total Recursos Obligados]]/Tabla1[[#This Row],[Total 2024]]</f>
        <v>1.6500000000000001E-2</v>
      </c>
      <c r="AZ11" s="22">
        <f>+Tabla1[[#This Row],[Total Recursos Pagados]]/Tabla1[[#This Row],[Total 2024]]</f>
        <v>1.6500000000000001E-2</v>
      </c>
      <c r="BA11" s="65"/>
      <c r="BB11" s="70" t="str">
        <f>IF(Tabla13[[#This Row],[Total Recursos Gestionados2]]=0,"_",IF(Tabla13[[#This Row],[Ejecución Recursos Comprometidos]]=0,100%,Tabla13[[#This Row],[Total Recursos Gestionados2]]/Tabla13[[#This Row],[Ejecución Recursos Comprometidos]]))</f>
        <v>_</v>
      </c>
      <c r="BC11" s="48" t="s">
        <v>143</v>
      </c>
      <c r="BD11" s="49" t="s">
        <v>144</v>
      </c>
      <c r="BE11" s="50">
        <v>8</v>
      </c>
    </row>
    <row r="12" spans="1:57" s="10" customFormat="1" ht="45" x14ac:dyDescent="0.2">
      <c r="A12" s="44">
        <v>65</v>
      </c>
      <c r="B12" s="35" t="s">
        <v>93</v>
      </c>
      <c r="C12" s="35" t="s">
        <v>94</v>
      </c>
      <c r="D12" s="36" t="s">
        <v>99</v>
      </c>
      <c r="E12" s="35" t="s">
        <v>100</v>
      </c>
      <c r="F12" s="36" t="s">
        <v>101</v>
      </c>
      <c r="G12" s="35" t="s">
        <v>102</v>
      </c>
      <c r="H12" s="36">
        <v>360301900</v>
      </c>
      <c r="I12" s="35" t="s">
        <v>149</v>
      </c>
      <c r="J12" s="36">
        <v>0</v>
      </c>
      <c r="K12" s="36" t="s">
        <v>148</v>
      </c>
      <c r="L12" s="36" t="s">
        <v>165</v>
      </c>
      <c r="M12" s="36">
        <v>15</v>
      </c>
      <c r="N12" s="45">
        <v>1</v>
      </c>
      <c r="O12" s="46">
        <v>0.1</v>
      </c>
      <c r="P12" s="47">
        <f>+Tabla1[[#This Row],[Logro Vigencia]]/Tabla1[[#This Row],[Meta Programada Vigencia]]</f>
        <v>0.1</v>
      </c>
      <c r="Q12" s="60"/>
      <c r="R12" s="113">
        <v>627320000</v>
      </c>
      <c r="S12" s="15"/>
      <c r="T12" s="15"/>
      <c r="U12" s="15"/>
      <c r="V12" s="15"/>
      <c r="W12" s="15"/>
      <c r="X12" s="15"/>
      <c r="Y12" s="15"/>
      <c r="Z12" s="15"/>
      <c r="AA12" s="15"/>
      <c r="AB12" s="15"/>
      <c r="AC12" s="15"/>
      <c r="AD12" s="15"/>
      <c r="AE12" s="15"/>
      <c r="AF12" s="64">
        <f>SUM(Tabla1[[#This Row],[Recursos propios]:[Recursos del Balance]])</f>
        <v>627320000</v>
      </c>
      <c r="AG12" s="26">
        <v>326384800</v>
      </c>
      <c r="AH12" s="15"/>
      <c r="AI12" s="15"/>
      <c r="AJ12" s="15"/>
      <c r="AK12" s="15"/>
      <c r="AL12" s="15"/>
      <c r="AM12" s="15"/>
      <c r="AN12" s="15"/>
      <c r="AO12" s="15"/>
      <c r="AP12" s="15"/>
      <c r="AQ12" s="15"/>
      <c r="AR12" s="15"/>
      <c r="AS12" s="15"/>
      <c r="AT12" s="15"/>
      <c r="AU12" s="41">
        <f>SUM(Tabla1[[#This Row],[Recursos propios2]:[Recursos del Balance2]])</f>
        <v>326384800</v>
      </c>
      <c r="AV12" s="27"/>
      <c r="AW12" s="105"/>
      <c r="AX12" s="68">
        <f>+Tabla1[[#This Row],[Total Recursos Comprometido 2024]]/Tabla1[[#This Row],[Total 2024]]</f>
        <v>0.52028438436523627</v>
      </c>
      <c r="AY12" s="19">
        <f>+Tabla1[[#This Row],[Total Recursos Obligados]]/Tabla1[[#This Row],[Total 2024]]</f>
        <v>0</v>
      </c>
      <c r="AZ12" s="69">
        <f>+Tabla1[[#This Row],[Total Recursos Pagados]]/Tabla1[[#This Row],[Total 2024]]</f>
        <v>0</v>
      </c>
      <c r="BA12" s="66"/>
      <c r="BB12" s="71" t="str">
        <f>IF(Tabla13[[#This Row],[Total Recursos Gestionados2]]=0,"_",IF(Tabla13[[#This Row],[Ejecución Recursos Comprometidos]]=0,100%,Tabla13[[#This Row],[Total Recursos Gestionados2]]/Tabla13[[#This Row],[Ejecución Recursos Comprometidos]]))</f>
        <v>_</v>
      </c>
      <c r="BC12" s="48" t="s">
        <v>143</v>
      </c>
      <c r="BD12" s="49" t="s">
        <v>144</v>
      </c>
      <c r="BE12" s="50">
        <v>8</v>
      </c>
    </row>
    <row r="13" spans="1:57" s="10" customFormat="1" ht="45" x14ac:dyDescent="0.2">
      <c r="A13" s="44">
        <v>66</v>
      </c>
      <c r="B13" s="35" t="s">
        <v>93</v>
      </c>
      <c r="C13" s="35" t="s">
        <v>103</v>
      </c>
      <c r="D13" s="36" t="s">
        <v>104</v>
      </c>
      <c r="E13" s="35" t="s">
        <v>105</v>
      </c>
      <c r="F13" s="36" t="s">
        <v>106</v>
      </c>
      <c r="G13" s="35" t="s">
        <v>107</v>
      </c>
      <c r="H13" s="36">
        <v>350200300</v>
      </c>
      <c r="I13" s="35" t="s">
        <v>150</v>
      </c>
      <c r="J13" s="36">
        <v>1</v>
      </c>
      <c r="K13" s="36" t="s">
        <v>148</v>
      </c>
      <c r="L13" s="36" t="s">
        <v>164</v>
      </c>
      <c r="M13" s="35">
        <v>1</v>
      </c>
      <c r="N13" s="49">
        <v>1</v>
      </c>
      <c r="O13" s="52">
        <v>0.6</v>
      </c>
      <c r="P13" s="47">
        <f>+Tabla1[[#This Row],[Logro Vigencia]]/Tabla1[[#This Row],[Meta Programada Vigencia]]</f>
        <v>0.6</v>
      </c>
      <c r="Q13" s="60"/>
      <c r="R13" s="113">
        <v>2500000000</v>
      </c>
      <c r="S13" s="15"/>
      <c r="T13" s="15"/>
      <c r="U13" s="15"/>
      <c r="V13" s="15"/>
      <c r="W13" s="15"/>
      <c r="X13" s="15"/>
      <c r="Y13" s="15"/>
      <c r="Z13" s="15"/>
      <c r="AA13" s="15"/>
      <c r="AB13" s="15"/>
      <c r="AC13" s="15"/>
      <c r="AD13" s="15"/>
      <c r="AE13" s="31"/>
      <c r="AF13" s="64">
        <f>SUM(Tabla1[[#This Row],[Recursos propios]:[Recursos del Balance]])</f>
        <v>2500000000</v>
      </c>
      <c r="AG13" s="26">
        <v>2379755000</v>
      </c>
      <c r="AH13" s="15"/>
      <c r="AI13" s="15"/>
      <c r="AJ13" s="29"/>
      <c r="AK13" s="15"/>
      <c r="AL13" s="15"/>
      <c r="AM13" s="15"/>
      <c r="AN13" s="15"/>
      <c r="AO13" s="15"/>
      <c r="AP13" s="15"/>
      <c r="AQ13" s="15"/>
      <c r="AR13" s="15"/>
      <c r="AS13" s="15"/>
      <c r="AT13" s="15"/>
      <c r="AU13" s="41">
        <f>SUM(Tabla1[[#This Row],[Recursos propios2]:[Recursos del Balance2]])</f>
        <v>2379755000</v>
      </c>
      <c r="AV13" s="27">
        <v>353800000</v>
      </c>
      <c r="AW13" s="105">
        <v>291700000</v>
      </c>
      <c r="AX13" s="21">
        <f>+Tabla1[[#This Row],[Total Recursos Comprometido 2024]]/Tabla1[[#This Row],[Total 2024]]</f>
        <v>0.95190200000000003</v>
      </c>
      <c r="AY13" s="18">
        <f>+Tabla1[[#This Row],[Total Recursos Obligados]]/Tabla1[[#This Row],[Total 2024]]</f>
        <v>0.14152000000000001</v>
      </c>
      <c r="AZ13" s="22">
        <f>+Tabla1[[#This Row],[Total Recursos Pagados]]/Tabla1[[#This Row],[Total 2024]]</f>
        <v>0.11668000000000001</v>
      </c>
      <c r="BA13" s="65"/>
      <c r="BB13" s="70" t="str">
        <f>IF(Tabla13[[#This Row],[Total Recursos Gestionados2]]=0,"_",IF(Tabla13[[#This Row],[Ejecución Recursos Comprometidos]]=0,100%,Tabla13[[#This Row],[Total Recursos Gestionados2]]/Tabla13[[#This Row],[Ejecución Recursos Comprometidos]]))</f>
        <v>_</v>
      </c>
      <c r="BC13" s="48" t="s">
        <v>143</v>
      </c>
      <c r="BD13" s="49" t="s">
        <v>144</v>
      </c>
      <c r="BE13" s="50" t="s">
        <v>145</v>
      </c>
    </row>
    <row r="14" spans="1:57" s="10" customFormat="1" ht="45" x14ac:dyDescent="0.2">
      <c r="A14" s="44">
        <v>67</v>
      </c>
      <c r="B14" s="35" t="s">
        <v>93</v>
      </c>
      <c r="C14" s="35" t="s">
        <v>103</v>
      </c>
      <c r="D14" s="36" t="s">
        <v>104</v>
      </c>
      <c r="E14" s="35" t="s">
        <v>105</v>
      </c>
      <c r="F14" s="36" t="s">
        <v>108</v>
      </c>
      <c r="G14" s="35" t="s">
        <v>109</v>
      </c>
      <c r="H14" s="36">
        <v>350200400</v>
      </c>
      <c r="I14" s="35" t="s">
        <v>151</v>
      </c>
      <c r="J14" s="36">
        <v>10331</v>
      </c>
      <c r="K14" s="36" t="s">
        <v>148</v>
      </c>
      <c r="L14" s="36" t="s">
        <v>165</v>
      </c>
      <c r="M14" s="35">
        <v>8000</v>
      </c>
      <c r="N14" s="49">
        <v>2100</v>
      </c>
      <c r="O14" s="52">
        <v>214</v>
      </c>
      <c r="P14" s="47">
        <f>+Tabla1[[#This Row],[Logro Vigencia]]/Tabla1[[#This Row],[Meta Programada Vigencia]]</f>
        <v>0.1019047619047619</v>
      </c>
      <c r="Q14" s="60"/>
      <c r="R14" s="118">
        <v>150000000</v>
      </c>
      <c r="S14" s="15"/>
      <c r="T14" s="15"/>
      <c r="U14" s="15"/>
      <c r="V14" s="15"/>
      <c r="W14" s="15"/>
      <c r="X14" s="15"/>
      <c r="Y14" s="15"/>
      <c r="Z14" s="15"/>
      <c r="AA14" s="15"/>
      <c r="AB14" s="15"/>
      <c r="AC14" s="15"/>
      <c r="AD14" s="15"/>
      <c r="AE14" s="15"/>
      <c r="AF14" s="64">
        <f>SUM(Tabla1[[#This Row],[Recursos propios]:[Recursos del Balance]])</f>
        <v>150000000</v>
      </c>
      <c r="AG14" s="26">
        <v>97200000</v>
      </c>
      <c r="AH14" s="15"/>
      <c r="AI14" s="15"/>
      <c r="AJ14" s="15"/>
      <c r="AK14" s="15"/>
      <c r="AL14" s="15"/>
      <c r="AM14" s="15"/>
      <c r="AN14" s="15"/>
      <c r="AO14" s="15"/>
      <c r="AP14" s="15"/>
      <c r="AQ14" s="15"/>
      <c r="AR14" s="15"/>
      <c r="AS14" s="15"/>
      <c r="AT14" s="15"/>
      <c r="AU14" s="41">
        <f>SUM(Tabla1[[#This Row],[Recursos propios2]:[Recursos del Balance2]])</f>
        <v>97200000</v>
      </c>
      <c r="AV14" s="25">
        <v>22800000</v>
      </c>
      <c r="AW14" s="104">
        <v>18000000</v>
      </c>
      <c r="AX14" s="68">
        <f>+Tabla1[[#This Row],[Total Recursos Comprometido 2024]]/Tabla1[[#This Row],[Total 2024]]</f>
        <v>0.64800000000000002</v>
      </c>
      <c r="AY14" s="19">
        <f>+Tabla1[[#This Row],[Total Recursos Obligados]]/Tabla1[[#This Row],[Total 2024]]</f>
        <v>0.152</v>
      </c>
      <c r="AZ14" s="69">
        <f>+Tabla1[[#This Row],[Total Recursos Pagados]]/Tabla1[[#This Row],[Total 2024]]</f>
        <v>0.12</v>
      </c>
      <c r="BA14" s="66"/>
      <c r="BB14" s="71" t="str">
        <f>IF(Tabla13[[#This Row],[Total Recursos Gestionados2]]=0,"_",IF(Tabla13[[#This Row],[Ejecución Recursos Comprometidos]]=0,100%,Tabla13[[#This Row],[Total Recursos Gestionados2]]/Tabla13[[#This Row],[Ejecución Recursos Comprometidos]]))</f>
        <v>_</v>
      </c>
      <c r="BC14" s="48" t="s">
        <v>143</v>
      </c>
      <c r="BD14" s="49" t="s">
        <v>144</v>
      </c>
      <c r="BE14" s="50">
        <v>8</v>
      </c>
    </row>
    <row r="15" spans="1:57" s="10" customFormat="1" ht="45" x14ac:dyDescent="0.2">
      <c r="A15" s="44">
        <v>68</v>
      </c>
      <c r="B15" s="35" t="s">
        <v>93</v>
      </c>
      <c r="C15" s="35" t="s">
        <v>94</v>
      </c>
      <c r="D15" s="36" t="s">
        <v>110</v>
      </c>
      <c r="E15" s="36" t="s">
        <v>111</v>
      </c>
      <c r="F15" s="36" t="s">
        <v>112</v>
      </c>
      <c r="G15" s="36" t="s">
        <v>113</v>
      </c>
      <c r="H15" s="36">
        <v>360501700</v>
      </c>
      <c r="I15" s="36" t="s">
        <v>152</v>
      </c>
      <c r="J15" s="36">
        <v>1</v>
      </c>
      <c r="K15" s="36" t="s">
        <v>148</v>
      </c>
      <c r="L15" s="36" t="s">
        <v>164</v>
      </c>
      <c r="M15" s="36">
        <v>1</v>
      </c>
      <c r="N15" s="45">
        <v>1</v>
      </c>
      <c r="O15" s="46">
        <v>0.9</v>
      </c>
      <c r="P15" s="51">
        <f>+Tabla1[[#This Row],[Logro Vigencia]]/Tabla1[[#This Row],[Meta Programada Vigencia]]</f>
        <v>0.9</v>
      </c>
      <c r="Q15" s="61"/>
      <c r="R15" s="113">
        <v>283500000</v>
      </c>
      <c r="S15" s="15"/>
      <c r="T15" s="15"/>
      <c r="U15" s="15"/>
      <c r="V15" s="15"/>
      <c r="W15" s="15"/>
      <c r="X15" s="15"/>
      <c r="Y15" s="15"/>
      <c r="Z15" s="15"/>
      <c r="AA15" s="15"/>
      <c r="AB15" s="15"/>
      <c r="AC15" s="15"/>
      <c r="AD15" s="15"/>
      <c r="AE15" s="15"/>
      <c r="AF15" s="64">
        <f>SUM(Tabla1[[#This Row],[Recursos propios]:[Recursos del Balance]])</f>
        <v>283500000</v>
      </c>
      <c r="AG15" s="26">
        <v>259533333</v>
      </c>
      <c r="AH15" s="15"/>
      <c r="AI15" s="15"/>
      <c r="AJ15" s="15"/>
      <c r="AK15" s="15"/>
      <c r="AL15" s="15"/>
      <c r="AM15" s="15"/>
      <c r="AN15" s="15"/>
      <c r="AO15" s="15"/>
      <c r="AP15" s="15"/>
      <c r="AQ15" s="15"/>
      <c r="AR15" s="15"/>
      <c r="AS15" s="15"/>
      <c r="AT15" s="15"/>
      <c r="AU15" s="41">
        <f>SUM(Tabla1[[#This Row],[Recursos propios2]:[Recursos del Balance2]])</f>
        <v>259533333</v>
      </c>
      <c r="AV15" s="27">
        <v>69433333</v>
      </c>
      <c r="AW15" s="105">
        <v>56733333</v>
      </c>
      <c r="AX15" s="20">
        <f>+Tabla1[[#This Row],[Total Recursos Comprometido 2024]]/Tabla1[[#This Row],[Total 2024]]</f>
        <v>0.91546149206349203</v>
      </c>
      <c r="AY15" s="39">
        <f>+Tabla1[[#This Row],[Total Recursos Obligados]]/Tabla1[[#This Row],[Total 2024]]</f>
        <v>0.24491475485008818</v>
      </c>
      <c r="AZ15" s="40">
        <f>+Tabla1[[#This Row],[Total Recursos Pagados]]/Tabla1[[#This Row],[Total 2024]]</f>
        <v>0.20011757671957672</v>
      </c>
      <c r="BA15" s="67"/>
      <c r="BB15" s="72" t="str">
        <f>IF(Tabla13[[#This Row],[Total Recursos Gestionados2]]=0,"_",IF(Tabla13[[#This Row],[Ejecución Recursos Comprometidos]]=0,100%,Tabla13[[#This Row],[Total Recursos Gestionados2]]/Tabla13[[#This Row],[Ejecución Recursos Comprometidos]]))</f>
        <v>_</v>
      </c>
      <c r="BC15" s="48" t="s">
        <v>143</v>
      </c>
      <c r="BD15" s="49" t="s">
        <v>144</v>
      </c>
      <c r="BE15" s="50">
        <v>8</v>
      </c>
    </row>
    <row r="16" spans="1:57" s="10" customFormat="1" ht="45" x14ac:dyDescent="0.2">
      <c r="A16" s="44">
        <v>69</v>
      </c>
      <c r="B16" s="35" t="s">
        <v>93</v>
      </c>
      <c r="C16" s="35" t="s">
        <v>94</v>
      </c>
      <c r="D16" s="35" t="s">
        <v>110</v>
      </c>
      <c r="E16" s="35" t="s">
        <v>111</v>
      </c>
      <c r="F16" s="35" t="s">
        <v>153</v>
      </c>
      <c r="G16" s="35" t="s">
        <v>154</v>
      </c>
      <c r="H16" s="35">
        <v>360500700</v>
      </c>
      <c r="I16" s="35" t="s">
        <v>155</v>
      </c>
      <c r="J16" s="35">
        <v>0</v>
      </c>
      <c r="K16" s="35" t="s">
        <v>148</v>
      </c>
      <c r="L16" s="36" t="s">
        <v>165</v>
      </c>
      <c r="M16" s="35">
        <v>2</v>
      </c>
      <c r="N16" s="49">
        <v>1</v>
      </c>
      <c r="O16" s="52">
        <v>0</v>
      </c>
      <c r="P16" s="53">
        <f>+Tabla1[[#This Row],[Logro Vigencia]]/Tabla1[[#This Row],[Meta Programada Vigencia]]</f>
        <v>0</v>
      </c>
      <c r="Q16" s="62"/>
      <c r="R16" s="117">
        <v>100000000</v>
      </c>
      <c r="S16" s="17"/>
      <c r="T16" s="17"/>
      <c r="U16" s="17"/>
      <c r="V16" s="17"/>
      <c r="W16" s="17"/>
      <c r="X16" s="17"/>
      <c r="Y16" s="17"/>
      <c r="Z16" s="17"/>
      <c r="AA16" s="17"/>
      <c r="AB16" s="17"/>
      <c r="AC16" s="17"/>
      <c r="AD16" s="17"/>
      <c r="AE16" s="32"/>
      <c r="AF16" s="64">
        <f>SUM(Tabla1[[#This Row],[Recursos propios]:[Recursos del Balance]])</f>
        <v>100000000</v>
      </c>
      <c r="AG16" s="119"/>
      <c r="AH16" s="17"/>
      <c r="AI16" s="17"/>
      <c r="AJ16" s="17"/>
      <c r="AK16" s="17"/>
      <c r="AL16" s="17"/>
      <c r="AM16" s="17"/>
      <c r="AN16" s="17"/>
      <c r="AO16" s="17"/>
      <c r="AP16" s="17"/>
      <c r="AQ16" s="17"/>
      <c r="AR16" s="17"/>
      <c r="AS16" s="32"/>
      <c r="AT16" s="32"/>
      <c r="AU16" s="41">
        <f>SUM(Tabla1[[#This Row],[Recursos propios2]:[Recursos del Balance2]])</f>
        <v>0</v>
      </c>
      <c r="AV16" s="122"/>
      <c r="AW16" s="122"/>
      <c r="AX16" s="21">
        <f>+Tabla1[[#This Row],[Total Recursos Comprometido 2024]]/Tabla1[[#This Row],[Total 2024]]</f>
        <v>0</v>
      </c>
      <c r="AY16" s="18">
        <f>+Tabla1[[#This Row],[Total Recursos Obligados]]/Tabla1[[#This Row],[Total 2024]]</f>
        <v>0</v>
      </c>
      <c r="AZ16" s="22">
        <f>+Tabla1[[#This Row],[Total Recursos Pagados]]/Tabla1[[#This Row],[Total 2024]]</f>
        <v>0</v>
      </c>
      <c r="BA16" s="65"/>
      <c r="BB16" s="70" t="str">
        <f>IF(Tabla13[[#This Row],[Total Recursos Gestionados2]]=0,"_",IF(Tabla13[[#This Row],[Ejecución Recursos Comprometidos]]=0,100%,Tabla13[[#This Row],[Total Recursos Gestionados2]]/Tabla13[[#This Row],[Ejecución Recursos Comprometidos]]))</f>
        <v>_</v>
      </c>
      <c r="BC16" s="48" t="s">
        <v>143</v>
      </c>
      <c r="BD16" s="49" t="s">
        <v>144</v>
      </c>
      <c r="BE16" s="50">
        <v>8</v>
      </c>
    </row>
    <row r="17" spans="1:57" s="10" customFormat="1" ht="45" x14ac:dyDescent="0.2">
      <c r="A17" s="44">
        <v>70</v>
      </c>
      <c r="B17" s="35" t="s">
        <v>93</v>
      </c>
      <c r="C17" s="35" t="s">
        <v>103</v>
      </c>
      <c r="D17" s="36" t="s">
        <v>104</v>
      </c>
      <c r="E17" s="35" t="s">
        <v>105</v>
      </c>
      <c r="F17" s="36" t="s">
        <v>114</v>
      </c>
      <c r="G17" s="35" t="s">
        <v>115</v>
      </c>
      <c r="H17" s="36">
        <v>350201000</v>
      </c>
      <c r="I17" s="35" t="s">
        <v>156</v>
      </c>
      <c r="J17" s="36">
        <v>0</v>
      </c>
      <c r="K17" s="36" t="s">
        <v>148</v>
      </c>
      <c r="L17" s="36" t="s">
        <v>165</v>
      </c>
      <c r="M17" s="36">
        <v>8</v>
      </c>
      <c r="N17" s="45">
        <v>2</v>
      </c>
      <c r="O17" s="46">
        <v>1</v>
      </c>
      <c r="P17" s="47">
        <f>+Tabla1[[#This Row],[Logro Vigencia]]/Tabla1[[#This Row],[Meta Programada Vigencia]]</f>
        <v>0.5</v>
      </c>
      <c r="Q17" s="60"/>
      <c r="R17" s="113">
        <v>150000000</v>
      </c>
      <c r="S17" s="15"/>
      <c r="T17" s="15"/>
      <c r="U17" s="15"/>
      <c r="V17" s="15"/>
      <c r="W17" s="15"/>
      <c r="X17" s="15"/>
      <c r="Y17" s="15"/>
      <c r="Z17" s="15"/>
      <c r="AA17" s="15"/>
      <c r="AB17" s="15"/>
      <c r="AC17" s="15"/>
      <c r="AD17" s="15"/>
      <c r="AE17" s="15"/>
      <c r="AF17" s="64">
        <f>SUM(Tabla1[[#This Row],[Recursos propios]:[Recursos del Balance]])</f>
        <v>150000000</v>
      </c>
      <c r="AG17" s="26">
        <v>90000000</v>
      </c>
      <c r="AH17" s="15"/>
      <c r="AI17" s="15"/>
      <c r="AJ17" s="15"/>
      <c r="AK17" s="15"/>
      <c r="AL17" s="15"/>
      <c r="AM17" s="15"/>
      <c r="AN17" s="15"/>
      <c r="AO17" s="15"/>
      <c r="AP17" s="15"/>
      <c r="AQ17" s="15"/>
      <c r="AR17" s="15"/>
      <c r="AS17" s="15"/>
      <c r="AT17" s="15"/>
      <c r="AU17" s="41">
        <f>SUM(Tabla1[[#This Row],[Recursos propios2]:[Recursos del Balance2]])</f>
        <v>90000000</v>
      </c>
      <c r="AV17" s="27"/>
      <c r="AW17" s="105"/>
      <c r="AX17" s="68">
        <f>+Tabla1[[#This Row],[Total Recursos Comprometido 2024]]/Tabla1[[#This Row],[Total 2024]]</f>
        <v>0.6</v>
      </c>
      <c r="AY17" s="19">
        <f>+Tabla1[[#This Row],[Total Recursos Obligados]]/Tabla1[[#This Row],[Total 2024]]</f>
        <v>0</v>
      </c>
      <c r="AZ17" s="69">
        <f>+Tabla1[[#This Row],[Total Recursos Pagados]]/Tabla1[[#This Row],[Total 2024]]</f>
        <v>0</v>
      </c>
      <c r="BA17" s="66"/>
      <c r="BB17" s="71" t="str">
        <f>IF(Tabla13[[#This Row],[Total Recursos Gestionados2]]=0,"_",IF(Tabla13[[#This Row],[Ejecución Recursos Comprometidos]]=0,100%,Tabla13[[#This Row],[Total Recursos Gestionados2]]/Tabla13[[#This Row],[Ejecución Recursos Comprometidos]]))</f>
        <v>_</v>
      </c>
      <c r="BC17" s="48" t="s">
        <v>143</v>
      </c>
      <c r="BD17" s="49" t="s">
        <v>144</v>
      </c>
      <c r="BE17" s="50" t="s">
        <v>145</v>
      </c>
    </row>
    <row r="18" spans="1:57" s="10" customFormat="1" ht="45" x14ac:dyDescent="0.2">
      <c r="A18" s="44">
        <v>71</v>
      </c>
      <c r="B18" s="35" t="s">
        <v>93</v>
      </c>
      <c r="C18" s="35" t="s">
        <v>103</v>
      </c>
      <c r="D18" s="36" t="s">
        <v>104</v>
      </c>
      <c r="E18" s="35" t="s">
        <v>105</v>
      </c>
      <c r="F18" s="36" t="s">
        <v>116</v>
      </c>
      <c r="G18" s="35" t="s">
        <v>117</v>
      </c>
      <c r="H18" s="36">
        <v>350200800</v>
      </c>
      <c r="I18" s="35" t="s">
        <v>157</v>
      </c>
      <c r="J18" s="36">
        <v>0</v>
      </c>
      <c r="K18" s="36" t="s">
        <v>148</v>
      </c>
      <c r="L18" s="36" t="s">
        <v>164</v>
      </c>
      <c r="M18" s="36">
        <v>2</v>
      </c>
      <c r="N18" s="45">
        <v>2</v>
      </c>
      <c r="O18" s="46">
        <v>0.36</v>
      </c>
      <c r="P18" s="47">
        <f>+Tabla1[[#This Row],[Logro Vigencia]]/Tabla1[[#This Row],[Meta Programada Vigencia]]</f>
        <v>0.18</v>
      </c>
      <c r="Q18" s="60"/>
      <c r="R18" s="113">
        <v>1100000000</v>
      </c>
      <c r="S18" s="15"/>
      <c r="T18" s="15"/>
      <c r="U18" s="15"/>
      <c r="V18" s="15"/>
      <c r="W18" s="15"/>
      <c r="X18" s="15"/>
      <c r="Y18" s="15"/>
      <c r="Z18" s="15"/>
      <c r="AA18" s="15"/>
      <c r="AB18" s="15"/>
      <c r="AC18" s="15"/>
      <c r="AD18" s="15"/>
      <c r="AE18" s="15"/>
      <c r="AF18" s="64">
        <f>SUM(Tabla1[[#This Row],[Recursos propios]:[Recursos del Balance]])</f>
        <v>1100000000</v>
      </c>
      <c r="AG18" s="26">
        <v>202800000</v>
      </c>
      <c r="AH18" s="15"/>
      <c r="AI18" s="15"/>
      <c r="AJ18" s="15"/>
      <c r="AK18" s="15"/>
      <c r="AL18" s="15"/>
      <c r="AM18" s="15"/>
      <c r="AN18" s="15"/>
      <c r="AO18" s="15"/>
      <c r="AP18" s="15"/>
      <c r="AQ18" s="15"/>
      <c r="AR18" s="15"/>
      <c r="AS18" s="15"/>
      <c r="AT18" s="15"/>
      <c r="AU18" s="41">
        <f>SUM(Tabla1[[#This Row],[Recursos propios2]:[Recursos del Balance2]])</f>
        <v>202800000</v>
      </c>
      <c r="AV18" s="27">
        <v>39800000</v>
      </c>
      <c r="AW18" s="105">
        <v>28600000</v>
      </c>
      <c r="AX18" s="68">
        <f>+Tabla1[[#This Row],[Total Recursos Comprometido 2024]]/Tabla1[[#This Row],[Total 2024]]</f>
        <v>0.18436363636363637</v>
      </c>
      <c r="AY18" s="19">
        <f>+Tabla1[[#This Row],[Total Recursos Obligados]]/Tabla1[[#This Row],[Total 2024]]</f>
        <v>3.6181818181818183E-2</v>
      </c>
      <c r="AZ18" s="69">
        <f>+Tabla1[[#This Row],[Total Recursos Pagados]]/Tabla1[[#This Row],[Total 2024]]</f>
        <v>2.5999999999999999E-2</v>
      </c>
      <c r="BA18" s="66"/>
      <c r="BB18" s="71" t="str">
        <f>IF(Tabla13[[#This Row],[Total Recursos Gestionados2]]=0,"_",IF(Tabla13[[#This Row],[Ejecución Recursos Comprometidos]]=0,100%,Tabla13[[#This Row],[Total Recursos Gestionados2]]/Tabla13[[#This Row],[Ejecución Recursos Comprometidos]]))</f>
        <v>_</v>
      </c>
      <c r="BC18" s="48" t="s">
        <v>143</v>
      </c>
      <c r="BD18" s="49" t="s">
        <v>144</v>
      </c>
      <c r="BE18" s="50">
        <v>8.9</v>
      </c>
    </row>
    <row r="19" spans="1:57" s="10" customFormat="1" ht="45" x14ac:dyDescent="0.2">
      <c r="A19" s="44">
        <v>72</v>
      </c>
      <c r="B19" s="35" t="s">
        <v>93</v>
      </c>
      <c r="C19" s="35" t="s">
        <v>103</v>
      </c>
      <c r="D19" s="36" t="s">
        <v>104</v>
      </c>
      <c r="E19" s="35" t="s">
        <v>105</v>
      </c>
      <c r="F19" s="36" t="s">
        <v>118</v>
      </c>
      <c r="G19" s="35" t="s">
        <v>119</v>
      </c>
      <c r="H19" s="36">
        <v>350211600</v>
      </c>
      <c r="I19" s="35" t="s">
        <v>158</v>
      </c>
      <c r="J19" s="36">
        <v>0</v>
      </c>
      <c r="K19" s="36" t="s">
        <v>148</v>
      </c>
      <c r="L19" s="36" t="s">
        <v>165</v>
      </c>
      <c r="M19" s="36">
        <v>20</v>
      </c>
      <c r="N19" s="45">
        <v>5</v>
      </c>
      <c r="O19" s="46">
        <v>2</v>
      </c>
      <c r="P19" s="47">
        <f>+Tabla1[[#This Row],[Logro Vigencia]]/Tabla1[[#This Row],[Meta Programada Vigencia]]</f>
        <v>0.4</v>
      </c>
      <c r="Q19" s="60"/>
      <c r="R19" s="113">
        <v>299500000</v>
      </c>
      <c r="S19" s="15"/>
      <c r="T19" s="15"/>
      <c r="U19" s="15"/>
      <c r="V19" s="15"/>
      <c r="W19" s="15"/>
      <c r="X19" s="15"/>
      <c r="Y19" s="15"/>
      <c r="Z19" s="15"/>
      <c r="AA19" s="15"/>
      <c r="AB19" s="15"/>
      <c r="AC19" s="15"/>
      <c r="AD19" s="15"/>
      <c r="AE19" s="15"/>
      <c r="AF19" s="64">
        <f>SUM(Tabla1[[#This Row],[Recursos propios]:[Recursos del Balance]])</f>
        <v>299500000</v>
      </c>
      <c r="AG19" s="26">
        <v>298644286</v>
      </c>
      <c r="AH19" s="15"/>
      <c r="AI19" s="15"/>
      <c r="AJ19" s="15"/>
      <c r="AK19" s="15"/>
      <c r="AL19" s="15"/>
      <c r="AM19" s="15"/>
      <c r="AN19" s="15"/>
      <c r="AO19" s="15"/>
      <c r="AP19" s="15"/>
      <c r="AQ19" s="15"/>
      <c r="AR19" s="15"/>
      <c r="AS19" s="15"/>
      <c r="AT19" s="15"/>
      <c r="AU19" s="41">
        <f>SUM(Tabla1[[#This Row],[Recursos propios2]:[Recursos del Balance2]])</f>
        <v>298644286</v>
      </c>
      <c r="AV19" s="27"/>
      <c r="AW19" s="105"/>
      <c r="AX19" s="68">
        <f>+Tabla1[[#This Row],[Total Recursos Comprometido 2024]]/Tabla1[[#This Row],[Total 2024]]</f>
        <v>0.99714285809682801</v>
      </c>
      <c r="AY19" s="19">
        <f>+Tabla1[[#This Row],[Total Recursos Obligados]]/Tabla1[[#This Row],[Total 2024]]</f>
        <v>0</v>
      </c>
      <c r="AZ19" s="69">
        <f>+Tabla1[[#This Row],[Total Recursos Pagados]]/Tabla1[[#This Row],[Total 2024]]</f>
        <v>0</v>
      </c>
      <c r="BA19" s="66"/>
      <c r="BB19" s="71" t="str">
        <f>IF(Tabla13[[#This Row],[Total Recursos Gestionados2]]=0,"_",IF(Tabla13[[#This Row],[Ejecución Recursos Comprometidos]]=0,100%,Tabla13[[#This Row],[Total Recursos Gestionados2]]/Tabla13[[#This Row],[Ejecución Recursos Comprometidos]]))</f>
        <v>_</v>
      </c>
      <c r="BC19" s="48" t="s">
        <v>143</v>
      </c>
      <c r="BD19" s="49" t="s">
        <v>144</v>
      </c>
      <c r="BE19" s="50" t="s">
        <v>145</v>
      </c>
    </row>
    <row r="20" spans="1:57" s="10" customFormat="1" ht="45" x14ac:dyDescent="0.2">
      <c r="A20" s="44">
        <v>73</v>
      </c>
      <c r="B20" s="35" t="s">
        <v>93</v>
      </c>
      <c r="C20" s="35" t="s">
        <v>103</v>
      </c>
      <c r="D20" s="36" t="s">
        <v>104</v>
      </c>
      <c r="E20" s="35" t="s">
        <v>120</v>
      </c>
      <c r="F20" s="36" t="s">
        <v>121</v>
      </c>
      <c r="G20" s="35" t="s">
        <v>122</v>
      </c>
      <c r="H20" s="36">
        <v>350201400</v>
      </c>
      <c r="I20" s="35" t="s">
        <v>159</v>
      </c>
      <c r="J20" s="36">
        <v>0</v>
      </c>
      <c r="K20" s="36" t="s">
        <v>160</v>
      </c>
      <c r="L20" s="36" t="s">
        <v>164</v>
      </c>
      <c r="M20" s="36">
        <v>100</v>
      </c>
      <c r="N20" s="45">
        <v>100</v>
      </c>
      <c r="O20" s="46">
        <v>33.33</v>
      </c>
      <c r="P20" s="47">
        <f>+Tabla1[[#This Row],[Logro Vigencia]]/Tabla1[[#This Row],[Meta Programada Vigencia]]</f>
        <v>0.33329999999999999</v>
      </c>
      <c r="Q20" s="60"/>
      <c r="R20" s="113">
        <v>10000000</v>
      </c>
      <c r="S20" s="15"/>
      <c r="T20" s="15"/>
      <c r="U20" s="15"/>
      <c r="V20" s="15"/>
      <c r="W20" s="15"/>
      <c r="X20" s="15"/>
      <c r="Y20" s="15"/>
      <c r="Z20" s="15"/>
      <c r="AA20" s="15"/>
      <c r="AB20" s="15"/>
      <c r="AC20" s="15"/>
      <c r="AD20" s="15"/>
      <c r="AE20" s="15"/>
      <c r="AF20" s="64">
        <f>SUM(Tabla1[[#This Row],[Recursos propios]:[Recursos del Balance]])</f>
        <v>10000000</v>
      </c>
      <c r="AG20" s="26">
        <v>9600000</v>
      </c>
      <c r="AH20" s="15"/>
      <c r="AI20" s="15"/>
      <c r="AJ20" s="15"/>
      <c r="AK20" s="15"/>
      <c r="AL20" s="15"/>
      <c r="AM20" s="15"/>
      <c r="AN20" s="15"/>
      <c r="AO20" s="15"/>
      <c r="AP20" s="15"/>
      <c r="AQ20" s="15"/>
      <c r="AR20" s="15"/>
      <c r="AS20" s="15"/>
      <c r="AT20" s="15"/>
      <c r="AU20" s="41">
        <f>SUM(Tabla1[[#This Row],[Recursos propios2]:[Recursos del Balance2]])</f>
        <v>9600000</v>
      </c>
      <c r="AV20" s="27">
        <v>4800000</v>
      </c>
      <c r="AW20" s="105"/>
      <c r="AX20" s="68">
        <f>+Tabla1[[#This Row],[Total Recursos Comprometido 2024]]/Tabla1[[#This Row],[Total 2024]]</f>
        <v>0.96</v>
      </c>
      <c r="AY20" s="19">
        <f>+Tabla1[[#This Row],[Total Recursos Obligados]]/Tabla1[[#This Row],[Total 2024]]</f>
        <v>0.48</v>
      </c>
      <c r="AZ20" s="69">
        <f>+Tabla1[[#This Row],[Total Recursos Pagados]]/Tabla1[[#This Row],[Total 2024]]</f>
        <v>0</v>
      </c>
      <c r="BA20" s="66"/>
      <c r="BB20" s="71" t="str">
        <f>IF(Tabla13[[#This Row],[Total Recursos Gestionados2]]=0,"_",IF(Tabla13[[#This Row],[Ejecución Recursos Comprometidos]]=0,100%,Tabla13[[#This Row],[Total Recursos Gestionados2]]/Tabla13[[#This Row],[Ejecución Recursos Comprometidos]]))</f>
        <v>_</v>
      </c>
      <c r="BC20" s="48" t="s">
        <v>143</v>
      </c>
      <c r="BD20" s="49" t="s">
        <v>144</v>
      </c>
      <c r="BE20" s="50" t="s">
        <v>146</v>
      </c>
    </row>
    <row r="21" spans="1:57" s="10" customFormat="1" ht="60" x14ac:dyDescent="0.2">
      <c r="A21" s="44">
        <v>279</v>
      </c>
      <c r="B21" s="35" t="s">
        <v>93</v>
      </c>
      <c r="C21" s="35" t="s">
        <v>103</v>
      </c>
      <c r="D21" s="36" t="s">
        <v>104</v>
      </c>
      <c r="E21" s="35" t="s">
        <v>120</v>
      </c>
      <c r="F21" s="36" t="s">
        <v>161</v>
      </c>
      <c r="G21" s="35" t="s">
        <v>162</v>
      </c>
      <c r="H21" s="36">
        <v>350201200</v>
      </c>
      <c r="I21" s="35" t="s">
        <v>163</v>
      </c>
      <c r="J21" s="36">
        <v>0</v>
      </c>
      <c r="K21" s="36" t="s">
        <v>148</v>
      </c>
      <c r="L21" s="36" t="s">
        <v>164</v>
      </c>
      <c r="M21" s="36">
        <v>1</v>
      </c>
      <c r="N21" s="45">
        <v>1</v>
      </c>
      <c r="O21" s="46">
        <v>0</v>
      </c>
      <c r="P21" s="47">
        <f>+Tabla1[[#This Row],[Logro Vigencia]]/Tabla1[[#This Row],[Meta Programada Vigencia]]</f>
        <v>0</v>
      </c>
      <c r="Q21" s="60"/>
      <c r="R21" s="113">
        <v>100000000</v>
      </c>
      <c r="S21" s="15"/>
      <c r="T21" s="15"/>
      <c r="U21" s="15"/>
      <c r="V21" s="15"/>
      <c r="W21" s="15"/>
      <c r="X21" s="15"/>
      <c r="Y21" s="15"/>
      <c r="Z21" s="15"/>
      <c r="AA21" s="15"/>
      <c r="AB21" s="15"/>
      <c r="AC21" s="15"/>
      <c r="AD21" s="15"/>
      <c r="AE21" s="15"/>
      <c r="AF21" s="64">
        <f>SUM(Tabla1[[#This Row],[Recursos propios]:[Recursos del Balance]])</f>
        <v>100000000</v>
      </c>
      <c r="AG21" s="26"/>
      <c r="AH21" s="15"/>
      <c r="AI21" s="15"/>
      <c r="AJ21" s="15"/>
      <c r="AK21" s="15"/>
      <c r="AL21" s="15"/>
      <c r="AM21" s="15"/>
      <c r="AN21" s="15"/>
      <c r="AO21" s="15"/>
      <c r="AP21" s="15"/>
      <c r="AQ21" s="15"/>
      <c r="AR21" s="15"/>
      <c r="AS21" s="15"/>
      <c r="AT21" s="15"/>
      <c r="AU21" s="41">
        <f>SUM(Tabla1[[#This Row],[Recursos propios2]:[Recursos del Balance2]])</f>
        <v>0</v>
      </c>
      <c r="AV21" s="27"/>
      <c r="AW21" s="105"/>
      <c r="AX21" s="68">
        <f>+Tabla1[[#This Row],[Total Recursos Comprometido 2024]]/Tabla1[[#This Row],[Total 2024]]</f>
        <v>0</v>
      </c>
      <c r="AY21" s="19">
        <f>+Tabla1[[#This Row],[Total Recursos Obligados]]/Tabla1[[#This Row],[Total 2024]]</f>
        <v>0</v>
      </c>
      <c r="AZ21" s="69">
        <f>+Tabla1[[#This Row],[Total Recursos Pagados]]/Tabla1[[#This Row],[Total 2024]]</f>
        <v>0</v>
      </c>
      <c r="BA21" s="66"/>
      <c r="BB21" s="71" t="str">
        <f>IF(Tabla13[[#This Row],[Total Recursos Gestionados2]]=0,"_",IF(Tabla13[[#This Row],[Ejecución Recursos Comprometidos]]=0,100%,Tabla13[[#This Row],[Total Recursos Gestionados2]]/Tabla13[[#This Row],[Ejecución Recursos Comprometidos]]))</f>
        <v>_</v>
      </c>
      <c r="BC21" s="48" t="s">
        <v>143</v>
      </c>
      <c r="BD21" s="49" t="s">
        <v>144</v>
      </c>
      <c r="BE21" s="50" t="s">
        <v>146</v>
      </c>
    </row>
    <row r="22" spans="1:57" x14ac:dyDescent="0.2">
      <c r="A22" s="44"/>
      <c r="B22" s="35"/>
      <c r="C22" s="36"/>
      <c r="D22" s="36"/>
      <c r="E22" s="36"/>
      <c r="F22" s="36"/>
      <c r="G22" s="36"/>
      <c r="H22" s="36"/>
      <c r="I22" s="36"/>
      <c r="J22" s="36"/>
      <c r="K22" s="36"/>
      <c r="L22" s="36"/>
      <c r="M22" s="36"/>
      <c r="N22" s="36"/>
      <c r="O22" s="44"/>
      <c r="P22" s="136" t="e">
        <f>+Tabla1[[#This Row],[Logro Vigencia]]/Tabla1[[#This Row],[Meta Programada Vigencia]]</f>
        <v>#DIV/0!</v>
      </c>
      <c r="Q22" s="36"/>
      <c r="R22" s="137"/>
      <c r="S22" s="15"/>
      <c r="T22" s="138"/>
      <c r="U22" s="138"/>
      <c r="V22" s="138"/>
      <c r="W22" s="138"/>
      <c r="X22" s="138"/>
      <c r="Y22" s="138"/>
      <c r="Z22" s="138"/>
      <c r="AA22" s="138"/>
      <c r="AB22" s="138"/>
      <c r="AC22" s="138"/>
      <c r="AD22" s="138"/>
      <c r="AE22" s="139"/>
      <c r="AF22" s="15">
        <f>SUM(Tabla1[[#This Row],[Recursos propios]:[Recursos del Balance]])</f>
        <v>0</v>
      </c>
      <c r="AG22" s="26"/>
      <c r="AH22" s="138"/>
      <c r="AI22" s="138"/>
      <c r="AJ22" s="138"/>
      <c r="AK22" s="138"/>
      <c r="AL22" s="138"/>
      <c r="AM22" s="138"/>
      <c r="AN22" s="138"/>
      <c r="AO22" s="138"/>
      <c r="AP22" s="138"/>
      <c r="AQ22" s="138"/>
      <c r="AR22" s="138"/>
      <c r="AS22" s="138"/>
      <c r="AT22" s="139"/>
      <c r="AU22" s="41">
        <f>SUM(Tabla1[[#This Row],[Recursos propios2]:[Recursos del Balance2]])</f>
        <v>0</v>
      </c>
      <c r="AV22" s="15">
        <f>SUM(Tabla13[[#This Row],[Recursos propios 20242]:[Recursos del Balance2]])</f>
        <v>0</v>
      </c>
      <c r="AW22" s="27"/>
      <c r="AX22" s="68" t="e">
        <f>+Tabla1[[#This Row],[Total Recursos Comprometido 2024]]/Tabla1[[#This Row],[Total 2024]]</f>
        <v>#DIV/0!</v>
      </c>
      <c r="AY22" s="19" t="e">
        <f>+Tabla1[[#This Row],[Total Recursos Obligados]]/Tabla1[[#This Row],[Total 2024]]</f>
        <v>#DIV/0!</v>
      </c>
      <c r="AZ22" s="19" t="e">
        <f>+Tabla1[[#This Row],[Total Recursos Pagados]]/Tabla1[[#This Row],[Total 2024]]</f>
        <v>#DIV/0!</v>
      </c>
      <c r="BA22" s="140"/>
      <c r="BB22" s="140" t="str">
        <f>IF(Tabla13[[#This Row],[Total Recursos Gestionados2]]=0,"_",IF(Tabla13[[#This Row],[Ejecución Recursos Comprometidos]]=0,100%,Tabla13[[#This Row],[Total Recursos Gestionados2]]/Tabla13[[#This Row],[Ejecución Recursos Comprometidos]]))</f>
        <v>_</v>
      </c>
      <c r="BC22" s="48"/>
      <c r="BD22" s="35"/>
      <c r="BE22" s="50"/>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2025-05-10T22:29:32Z</dcterms:modified>
</cp:coreProperties>
</file>